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4.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5.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6.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7.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8.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9.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3.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tusofiabg-my.sharepoint.com/personal/teakov_tu-sofia_bg/Documents/Hramlight/_Статии/_В_процес_на_писане/measuring_the_cognitive_cycle/"/>
    </mc:Choice>
  </mc:AlternateContent>
  <xr:revisionPtr revIDLastSave="487" documentId="8_{35FAD6BC-CB93-466B-B91C-331F59B5F2E5}" xr6:coauthVersionLast="47" xr6:coauthVersionMax="47" xr10:uidLastSave="{3FA01B97-08FB-4445-821C-E923C4AE8D1E}"/>
  <bookViews>
    <workbookView xWindow="-120" yWindow="-120" windowWidth="29040" windowHeight="15720" firstSheet="1" activeTab="2" xr2:uid="{7ADBBC66-2BD2-44FA-91D8-CF1B14BDCBA3}"/>
  </bookViews>
  <sheets>
    <sheet name="Comparing RT" sheetId="26" r:id="rId1"/>
    <sheet name="Hypothesis" sheetId="27" r:id="rId2"/>
    <sheet name="experimental CCI" sheetId="2" r:id="rId3"/>
    <sheet name="control" sheetId="3" r:id="rId4"/>
    <sheet name="consistency" sheetId="25" r:id="rId5"/>
    <sheet name="Comparing with CCI" sheetId="1" r:id="rId6"/>
    <sheet name="A_day 1" sheetId="4" r:id="rId7"/>
    <sheet name="A_day 2" sheetId="5" r:id="rId8"/>
    <sheet name="A_day 3" sheetId="6" r:id="rId9"/>
    <sheet name="A_day 4" sheetId="7" r:id="rId10"/>
    <sheet name="A_day 5" sheetId="8" r:id="rId11"/>
    <sheet name="B_day 1" sheetId="9" r:id="rId12"/>
    <sheet name="B_day 2" sheetId="10" r:id="rId13"/>
    <sheet name="B_day 3" sheetId="11" r:id="rId14"/>
    <sheet name="B_day 4" sheetId="12" r:id="rId15"/>
    <sheet name="B_day 5" sheetId="13" r:id="rId16"/>
    <sheet name="C_day 1" sheetId="14" r:id="rId17"/>
    <sheet name="C_day 2" sheetId="15" r:id="rId18"/>
    <sheet name="C_day 3" sheetId="16" r:id="rId19"/>
    <sheet name="C_day 4" sheetId="17" r:id="rId20"/>
    <sheet name="C_day 5" sheetId="18" r:id="rId21"/>
    <sheet name="D_day 1" sheetId="19" r:id="rId22"/>
    <sheet name="D_day 3" sheetId="20" r:id="rId23"/>
    <sheet name="D_day 5" sheetId="21" r:id="rId24"/>
    <sheet name="E_day 1" sheetId="22" r:id="rId25"/>
    <sheet name="E_day 3" sheetId="23" r:id="rId26"/>
    <sheet name="E_day 5" sheetId="24" r:id="rId27"/>
  </sheet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_day 1_537d62fe-d8bc-4be1-bebf-d6376c9ff41f" name="A_day 1" connection="Query - A_day 1"/>
          <x15:modelTable id="A_day 2_1bd97e26-8fc7-49cf-85e9-37c03c09868a" name="A_day 2" connection="Query - A_day 2"/>
          <x15:modelTable id="A_day 3_f4f52bce-b02c-4ee1-9dbf-737dc5a9b25e" name="A_day 3" connection="Query - A_day 3"/>
          <x15:modelTable id="A_day 4_654f7e61-a8d8-4cdf-b7bc-a919d9686942" name="A_day 4" connection="Query - A_day 4"/>
          <x15:modelTable id="A_day 5_638ae0ae-dc96-4dcb-9616-368c924c820c" name="A_day 5" connection="Query - A_day 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 i="27" l="1"/>
  <c r="S41" i="27"/>
  <c r="R41" i="27"/>
  <c r="T25" i="27"/>
  <c r="S25" i="27"/>
  <c r="R25" i="27"/>
  <c r="T12" i="27"/>
  <c r="S12" i="27"/>
  <c r="R12" i="27"/>
  <c r="R39" i="27"/>
  <c r="S39" i="27"/>
  <c r="T39" i="27"/>
  <c r="T38" i="27"/>
  <c r="S38" i="27"/>
  <c r="R38" i="27"/>
  <c r="R37" i="27"/>
  <c r="S37" i="27"/>
  <c r="T37" i="27"/>
  <c r="T36" i="27"/>
  <c r="S36" i="27"/>
  <c r="R36" i="27"/>
  <c r="R35" i="27"/>
  <c r="S35" i="27"/>
  <c r="T35" i="27"/>
  <c r="T34" i="27"/>
  <c r="S34" i="27"/>
  <c r="R34" i="27"/>
  <c r="R33" i="27"/>
  <c r="S33" i="27"/>
  <c r="T33" i="27"/>
  <c r="T32" i="27"/>
  <c r="S32" i="27"/>
  <c r="R32" i="27"/>
  <c r="R31" i="27"/>
  <c r="S31" i="27"/>
  <c r="T31" i="27"/>
  <c r="T30" i="27"/>
  <c r="S30" i="27"/>
  <c r="R30" i="27"/>
  <c r="T23" i="27"/>
  <c r="S23" i="27"/>
  <c r="R23" i="27"/>
  <c r="R22" i="27"/>
  <c r="T20" i="27"/>
  <c r="S20" i="27"/>
  <c r="R20" i="27"/>
  <c r="T19" i="27"/>
  <c r="S19" i="27"/>
  <c r="R19" i="27"/>
  <c r="O35" i="27"/>
  <c r="O40" i="27"/>
  <c r="O39" i="27"/>
  <c r="O38" i="27"/>
  <c r="O37" i="27"/>
  <c r="O36" i="27"/>
  <c r="O34" i="27"/>
  <c r="O33" i="27"/>
  <c r="O32" i="27"/>
  <c r="O31" i="27"/>
  <c r="O30" i="27"/>
  <c r="O24" i="27"/>
  <c r="O23" i="27"/>
  <c r="O22" i="27"/>
  <c r="O21" i="27"/>
  <c r="O20" i="27"/>
  <c r="O19" i="27"/>
  <c r="O18" i="27"/>
  <c r="O17" i="27"/>
  <c r="O10" i="27"/>
  <c r="T10" i="27" s="1"/>
  <c r="O9" i="27"/>
  <c r="T9" i="27" s="1"/>
  <c r="O11" i="27"/>
  <c r="T11" i="27" s="1"/>
  <c r="N11" i="27"/>
  <c r="S11" i="27" s="1"/>
  <c r="M11" i="27"/>
  <c r="R11" i="27" s="1"/>
  <c r="N10" i="27"/>
  <c r="S10" i="27" s="1"/>
  <c r="M10" i="27"/>
  <c r="R10" i="27" s="1"/>
  <c r="N9" i="27"/>
  <c r="S9" i="27" s="1"/>
  <c r="M9" i="27"/>
  <c r="R9" i="27" s="1"/>
  <c r="O8" i="27"/>
  <c r="N8" i="27"/>
  <c r="S8" i="27" s="1"/>
  <c r="M8" i="27"/>
  <c r="O7" i="27"/>
  <c r="T7" i="27" s="1"/>
  <c r="N7" i="27"/>
  <c r="S7" i="27" s="1"/>
  <c r="M7" i="27"/>
  <c r="R7" i="27" s="1"/>
  <c r="O6" i="27"/>
  <c r="N6" i="27"/>
  <c r="M6" i="27"/>
  <c r="O5" i="27"/>
  <c r="T5" i="27" s="1"/>
  <c r="N5" i="27"/>
  <c r="S5" i="27" s="1"/>
  <c r="M5" i="27"/>
  <c r="O4" i="27"/>
  <c r="T4" i="27" s="1"/>
  <c r="N4" i="27"/>
  <c r="S4" i="27" s="1"/>
  <c r="M4" i="27"/>
  <c r="R4" i="27" s="1"/>
  <c r="M24" i="27"/>
  <c r="M23" i="27"/>
  <c r="M22" i="27"/>
  <c r="M21" i="27"/>
  <c r="M20" i="27"/>
  <c r="M19" i="27"/>
  <c r="M18" i="27"/>
  <c r="M17" i="27"/>
  <c r="N40" i="27"/>
  <c r="M40" i="27"/>
  <c r="N39" i="27"/>
  <c r="M39" i="27"/>
  <c r="N38" i="27"/>
  <c r="M38" i="27"/>
  <c r="N37" i="27"/>
  <c r="M37" i="27"/>
  <c r="N36" i="27"/>
  <c r="M36" i="27"/>
  <c r="N35" i="27"/>
  <c r="M35" i="27"/>
  <c r="N34" i="27"/>
  <c r="M34" i="27"/>
  <c r="N33" i="27"/>
  <c r="M33" i="27"/>
  <c r="N32" i="27"/>
  <c r="M32" i="27"/>
  <c r="N31" i="27"/>
  <c r="M31" i="27"/>
  <c r="N30" i="27"/>
  <c r="M30" i="27"/>
  <c r="N20" i="27"/>
  <c r="T12" i="26"/>
  <c r="T11" i="26"/>
  <c r="X11" i="26" s="1"/>
  <c r="T9" i="26"/>
  <c r="T8" i="26"/>
  <c r="T7" i="26"/>
  <c r="T6" i="26"/>
  <c r="T5" i="26"/>
  <c r="X5" i="26" s="1"/>
  <c r="P12" i="26"/>
  <c r="P11" i="26"/>
  <c r="X10" i="26"/>
  <c r="X9" i="26"/>
  <c r="X8" i="26"/>
  <c r="P7" i="26"/>
  <c r="P6" i="26"/>
  <c r="P5" i="26"/>
  <c r="L11" i="26"/>
  <c r="L10" i="26"/>
  <c r="L9" i="26"/>
  <c r="L8" i="26"/>
  <c r="L7" i="26"/>
  <c r="L6" i="26"/>
  <c r="L5" i="26"/>
  <c r="R12" i="26"/>
  <c r="R11" i="26"/>
  <c r="R9" i="26"/>
  <c r="R8" i="26"/>
  <c r="R7" i="26"/>
  <c r="R6" i="26"/>
  <c r="R5" i="26"/>
  <c r="N12" i="26"/>
  <c r="N11" i="26"/>
  <c r="W9" i="26"/>
  <c r="N7" i="26"/>
  <c r="N6" i="26"/>
  <c r="N5" i="26"/>
  <c r="J11" i="26"/>
  <c r="J10" i="26"/>
  <c r="W10" i="26" s="1"/>
  <c r="J9" i="26"/>
  <c r="J8" i="26"/>
  <c r="J7" i="26"/>
  <c r="J6" i="26"/>
  <c r="J5" i="26"/>
  <c r="W12" i="26"/>
  <c r="W7" i="26"/>
  <c r="H12" i="26"/>
  <c r="H11" i="26"/>
  <c r="H10" i="26"/>
  <c r="H7" i="26"/>
  <c r="H6" i="26"/>
  <c r="H5" i="26"/>
  <c r="F12" i="26"/>
  <c r="F11" i="26"/>
  <c r="F10" i="26"/>
  <c r="W8" i="26"/>
  <c r="F7" i="26"/>
  <c r="F6" i="26"/>
  <c r="F5" i="26"/>
  <c r="D12" i="26"/>
  <c r="X12" i="26" s="1"/>
  <c r="D11" i="26"/>
  <c r="D10" i="26"/>
  <c r="D9" i="26"/>
  <c r="D8" i="26"/>
  <c r="D7" i="26"/>
  <c r="D6" i="26"/>
  <c r="D5" i="26"/>
  <c r="B12" i="26"/>
  <c r="B11" i="26"/>
  <c r="B10" i="26"/>
  <c r="B9" i="26"/>
  <c r="B8" i="26"/>
  <c r="B7" i="26"/>
  <c r="B6" i="26"/>
  <c r="B5" i="26"/>
  <c r="X28" i="26"/>
  <c r="W28" i="26"/>
  <c r="X27" i="26"/>
  <c r="W27" i="26"/>
  <c r="X26" i="26"/>
  <c r="W26" i="26"/>
  <c r="X25" i="26"/>
  <c r="W25" i="26"/>
  <c r="X24" i="26"/>
  <c r="W24" i="26"/>
  <c r="X23" i="26"/>
  <c r="W23" i="26"/>
  <c r="X22" i="26"/>
  <c r="W22" i="26"/>
  <c r="X21" i="26"/>
  <c r="W21" i="26"/>
  <c r="X20" i="26"/>
  <c r="W20" i="26"/>
  <c r="X19" i="26"/>
  <c r="W19" i="26"/>
  <c r="X18" i="26"/>
  <c r="W18" i="26"/>
  <c r="Q14" i="18"/>
  <c r="G14" i="18"/>
  <c r="Q14" i="17"/>
  <c r="G14" i="17"/>
  <c r="Q14" i="16"/>
  <c r="G14" i="16"/>
  <c r="Q14" i="15"/>
  <c r="G14" i="15"/>
  <c r="Q14" i="14"/>
  <c r="G14" i="14"/>
  <c r="X7" i="26"/>
  <c r="X6" i="26"/>
  <c r="W6" i="26"/>
  <c r="N21" i="27" l="1"/>
  <c r="N18" i="27"/>
  <c r="N22" i="27"/>
  <c r="N24" i="27"/>
  <c r="N23" i="27"/>
  <c r="N17" i="27"/>
  <c r="N19" i="27"/>
  <c r="W11" i="26"/>
  <c r="Y18" i="26"/>
  <c r="Y24" i="26"/>
  <c r="Y19" i="26"/>
  <c r="Y26" i="26"/>
  <c r="Y25" i="26"/>
  <c r="Y20" i="26"/>
  <c r="Y21" i="26"/>
  <c r="Y27" i="26"/>
  <c r="Y22" i="26"/>
  <c r="Y28" i="26"/>
  <c r="Y23" i="26"/>
  <c r="Y6" i="26"/>
  <c r="Y12" i="26"/>
  <c r="Y7" i="26"/>
  <c r="Y11" i="26"/>
  <c r="Y10" i="26"/>
  <c r="Y9" i="26"/>
  <c r="Y8" i="26"/>
  <c r="U12" i="1"/>
  <c r="U11" i="1"/>
  <c r="U10" i="1"/>
  <c r="U9" i="1"/>
  <c r="U8" i="1"/>
  <c r="U7" i="1"/>
  <c r="U6" i="1"/>
  <c r="U5" i="1"/>
  <c r="U4" i="1"/>
  <c r="U3" i="1"/>
  <c r="M15" i="24"/>
  <c r="M14" i="24"/>
  <c r="C15" i="24"/>
  <c r="C14" i="24"/>
  <c r="M15" i="23"/>
  <c r="M14" i="23"/>
  <c r="C15" i="23"/>
  <c r="C14" i="23"/>
  <c r="M15" i="22"/>
  <c r="M14" i="22"/>
  <c r="C15" i="22"/>
  <c r="C14" i="22"/>
  <c r="M15" i="18"/>
  <c r="M14" i="18"/>
  <c r="C15" i="18"/>
  <c r="C14" i="18"/>
  <c r="M15" i="17"/>
  <c r="M14" i="17"/>
  <c r="C15" i="17"/>
  <c r="C14" i="17"/>
  <c r="M15" i="16"/>
  <c r="M14" i="16"/>
  <c r="C15" i="16"/>
  <c r="C14" i="16"/>
  <c r="M15" i="15"/>
  <c r="M14" i="15"/>
  <c r="C15" i="15"/>
  <c r="C14" i="15"/>
  <c r="M15" i="14"/>
  <c r="M14" i="14"/>
  <c r="C15" i="14"/>
  <c r="C14" i="14"/>
  <c r="M15" i="13"/>
  <c r="M14" i="13"/>
  <c r="C15" i="13"/>
  <c r="C14" i="13"/>
  <c r="M15" i="12"/>
  <c r="M14" i="12"/>
  <c r="C15" i="12"/>
  <c r="C14" i="12"/>
  <c r="M15" i="11"/>
  <c r="M14" i="11"/>
  <c r="C15" i="11"/>
  <c r="C14" i="11"/>
  <c r="M15" i="10"/>
  <c r="M14" i="10"/>
  <c r="C15" i="10"/>
  <c r="C14" i="10"/>
  <c r="M15" i="9"/>
  <c r="M14" i="9"/>
  <c r="C15" i="9"/>
  <c r="C14" i="9"/>
  <c r="M15" i="8"/>
  <c r="M14" i="8"/>
  <c r="C15" i="8"/>
  <c r="C14" i="8"/>
  <c r="M15" i="7"/>
  <c r="M14" i="7"/>
  <c r="C15" i="7"/>
  <c r="C14" i="7"/>
  <c r="M15" i="6"/>
  <c r="M14" i="6"/>
  <c r="C15" i="6"/>
  <c r="C14" i="6"/>
  <c r="M15" i="5"/>
  <c r="M14" i="5"/>
  <c r="C15" i="5"/>
  <c r="C14" i="5"/>
  <c r="M15" i="4"/>
  <c r="M14" i="4"/>
  <c r="C15" i="4"/>
  <c r="C14" i="4"/>
  <c r="M12" i="24"/>
  <c r="N12" i="24" s="1"/>
  <c r="N11" i="24"/>
  <c r="M11" i="24"/>
  <c r="M10" i="24"/>
  <c r="N10" i="24" s="1"/>
  <c r="M9" i="24"/>
  <c r="N9" i="24" s="1"/>
  <c r="M8" i="24"/>
  <c r="N8" i="24" s="1"/>
  <c r="M7" i="24"/>
  <c r="N7" i="24" s="1"/>
  <c r="M6" i="24"/>
  <c r="N6" i="24" s="1"/>
  <c r="N5" i="24"/>
  <c r="M5" i="24"/>
  <c r="M4" i="24"/>
  <c r="N4" i="24" s="1"/>
  <c r="M3" i="24"/>
  <c r="C12" i="24"/>
  <c r="D12" i="24" s="1"/>
  <c r="D11" i="24"/>
  <c r="C11" i="24"/>
  <c r="C10" i="24"/>
  <c r="D10" i="24" s="1"/>
  <c r="C9" i="24"/>
  <c r="D9" i="24" s="1"/>
  <c r="C8" i="24"/>
  <c r="D8" i="24" s="1"/>
  <c r="C7" i="24"/>
  <c r="D7" i="24" s="1"/>
  <c r="C6" i="24"/>
  <c r="D6" i="24" s="1"/>
  <c r="D5" i="24"/>
  <c r="C5" i="24"/>
  <c r="C4" i="24"/>
  <c r="D4" i="24" s="1"/>
  <c r="C3" i="24"/>
  <c r="M12" i="23"/>
  <c r="N12" i="23" s="1"/>
  <c r="N11" i="23"/>
  <c r="M11" i="23"/>
  <c r="M10" i="23"/>
  <c r="N10" i="23" s="1"/>
  <c r="M9" i="23"/>
  <c r="N9" i="23" s="1"/>
  <c r="M8" i="23"/>
  <c r="M7" i="23"/>
  <c r="N8" i="23" s="1"/>
  <c r="M6" i="23"/>
  <c r="N6" i="23" s="1"/>
  <c r="N5" i="23"/>
  <c r="M5" i="23"/>
  <c r="M4" i="23"/>
  <c r="N4" i="23" s="1"/>
  <c r="M3" i="23"/>
  <c r="C12" i="23"/>
  <c r="D12" i="23" s="1"/>
  <c r="C11" i="23"/>
  <c r="D11" i="23" s="1"/>
  <c r="C10" i="23"/>
  <c r="D10" i="23" s="1"/>
  <c r="C9" i="23"/>
  <c r="D9" i="23" s="1"/>
  <c r="C8" i="23"/>
  <c r="D8" i="23" s="1"/>
  <c r="C7" i="23"/>
  <c r="D7" i="23" s="1"/>
  <c r="C6" i="23"/>
  <c r="D6" i="23" s="1"/>
  <c r="C5" i="23"/>
  <c r="D5" i="23" s="1"/>
  <c r="C4" i="23"/>
  <c r="D4" i="23" s="1"/>
  <c r="C3" i="23"/>
  <c r="M12" i="22"/>
  <c r="N12" i="22" s="1"/>
  <c r="N11" i="22"/>
  <c r="M11" i="22"/>
  <c r="M10" i="22"/>
  <c r="N10" i="22" s="1"/>
  <c r="M9" i="22"/>
  <c r="N9" i="22" s="1"/>
  <c r="N8" i="22"/>
  <c r="M8" i="22"/>
  <c r="M7" i="22"/>
  <c r="N7" i="22" s="1"/>
  <c r="M6" i="22"/>
  <c r="N6" i="22" s="1"/>
  <c r="N5" i="22"/>
  <c r="M5" i="22"/>
  <c r="M4" i="22"/>
  <c r="N4" i="22" s="1"/>
  <c r="M3" i="22"/>
  <c r="C12" i="22"/>
  <c r="D12" i="22" s="1"/>
  <c r="D11" i="22"/>
  <c r="C11" i="22"/>
  <c r="C10" i="22"/>
  <c r="D10" i="22" s="1"/>
  <c r="C9" i="22"/>
  <c r="C8" i="22"/>
  <c r="D9" i="22" s="1"/>
  <c r="C7" i="22"/>
  <c r="D7" i="22" s="1"/>
  <c r="C6" i="22"/>
  <c r="D6" i="22" s="1"/>
  <c r="D5" i="22"/>
  <c r="C5" i="22"/>
  <c r="C4" i="22"/>
  <c r="D4" i="22" s="1"/>
  <c r="C3" i="22"/>
  <c r="M12" i="18"/>
  <c r="N12" i="18" s="1"/>
  <c r="N11" i="18"/>
  <c r="M11" i="18"/>
  <c r="M10" i="18"/>
  <c r="N10" i="18" s="1"/>
  <c r="M9" i="18"/>
  <c r="N9" i="18" s="1"/>
  <c r="N8" i="18"/>
  <c r="M8" i="18"/>
  <c r="M7" i="18"/>
  <c r="N7" i="18" s="1"/>
  <c r="M6" i="18"/>
  <c r="N6" i="18" s="1"/>
  <c r="N5" i="18"/>
  <c r="M5" i="18"/>
  <c r="M4" i="18"/>
  <c r="N4" i="18" s="1"/>
  <c r="M3" i="18"/>
  <c r="C12" i="18"/>
  <c r="D12" i="18" s="1"/>
  <c r="C11" i="18"/>
  <c r="D11" i="18" s="1"/>
  <c r="C10" i="18"/>
  <c r="D10" i="18" s="1"/>
  <c r="C9" i="18"/>
  <c r="D9" i="18" s="1"/>
  <c r="C8" i="18"/>
  <c r="D8" i="18" s="1"/>
  <c r="C7" i="18"/>
  <c r="D7" i="18" s="1"/>
  <c r="C6" i="18"/>
  <c r="D6" i="18" s="1"/>
  <c r="C5" i="18"/>
  <c r="D5" i="18" s="1"/>
  <c r="C4" i="18"/>
  <c r="D4" i="18" s="1"/>
  <c r="C3" i="18"/>
  <c r="M12" i="17"/>
  <c r="N12" i="17" s="1"/>
  <c r="M11" i="17"/>
  <c r="N11" i="17" s="1"/>
  <c r="M10" i="17"/>
  <c r="N10" i="17" s="1"/>
  <c r="M9" i="17"/>
  <c r="N9" i="17" s="1"/>
  <c r="M8" i="17"/>
  <c r="N8" i="17" s="1"/>
  <c r="M7" i="17"/>
  <c r="N7" i="17" s="1"/>
  <c r="M6" i="17"/>
  <c r="N6" i="17" s="1"/>
  <c r="M5" i="17"/>
  <c r="N5" i="17" s="1"/>
  <c r="M4" i="17"/>
  <c r="N4" i="17" s="1"/>
  <c r="M3" i="17"/>
  <c r="C12" i="17"/>
  <c r="D12" i="17" s="1"/>
  <c r="C11" i="17"/>
  <c r="D11" i="17" s="1"/>
  <c r="C10" i="17"/>
  <c r="D10" i="17" s="1"/>
  <c r="C9" i="17"/>
  <c r="D9" i="17" s="1"/>
  <c r="C8" i="17"/>
  <c r="D8" i="17" s="1"/>
  <c r="C7" i="17"/>
  <c r="D7" i="17" s="1"/>
  <c r="C6" i="17"/>
  <c r="D6" i="17" s="1"/>
  <c r="C5" i="17"/>
  <c r="D5" i="17" s="1"/>
  <c r="C4" i="17"/>
  <c r="D4" i="17" s="1"/>
  <c r="C3" i="17"/>
  <c r="M12" i="16"/>
  <c r="N12" i="16" s="1"/>
  <c r="N11" i="16"/>
  <c r="M11" i="16"/>
  <c r="M10" i="16"/>
  <c r="N10" i="16" s="1"/>
  <c r="M9" i="16"/>
  <c r="N9" i="16" s="1"/>
  <c r="M8" i="16"/>
  <c r="N8" i="16" s="1"/>
  <c r="M7" i="16"/>
  <c r="N7" i="16" s="1"/>
  <c r="M6" i="16"/>
  <c r="N6" i="16" s="1"/>
  <c r="N5" i="16"/>
  <c r="M5" i="16"/>
  <c r="M4" i="16"/>
  <c r="N4" i="16" s="1"/>
  <c r="M3" i="16"/>
  <c r="C12" i="16"/>
  <c r="D12" i="16" s="1"/>
  <c r="D11" i="16"/>
  <c r="C11" i="16"/>
  <c r="C10" i="16"/>
  <c r="D10" i="16" s="1"/>
  <c r="C9" i="16"/>
  <c r="D9" i="16" s="1"/>
  <c r="C8" i="16"/>
  <c r="D8" i="16" s="1"/>
  <c r="D7" i="16"/>
  <c r="C7" i="16"/>
  <c r="C6" i="16"/>
  <c r="D6" i="16" s="1"/>
  <c r="D5" i="16"/>
  <c r="C5" i="16"/>
  <c r="C4" i="16"/>
  <c r="D4" i="16" s="1"/>
  <c r="C3" i="16"/>
  <c r="M12" i="15"/>
  <c r="N12" i="15" s="1"/>
  <c r="M11" i="15"/>
  <c r="N11" i="15" s="1"/>
  <c r="M10" i="15"/>
  <c r="N10" i="15" s="1"/>
  <c r="M9" i="15"/>
  <c r="N9" i="15" s="1"/>
  <c r="M8" i="15"/>
  <c r="N8" i="15" s="1"/>
  <c r="M7" i="15"/>
  <c r="N7" i="15" s="1"/>
  <c r="M6" i="15"/>
  <c r="N6" i="15" s="1"/>
  <c r="M5" i="15"/>
  <c r="N5" i="15" s="1"/>
  <c r="M4" i="15"/>
  <c r="N4" i="15" s="1"/>
  <c r="M3" i="15"/>
  <c r="C12" i="15"/>
  <c r="D12" i="15" s="1"/>
  <c r="C11" i="15"/>
  <c r="D11" i="15" s="1"/>
  <c r="C10" i="15"/>
  <c r="D10" i="15" s="1"/>
  <c r="C9" i="15"/>
  <c r="D9" i="15" s="1"/>
  <c r="C8" i="15"/>
  <c r="D8" i="15" s="1"/>
  <c r="C7" i="15"/>
  <c r="D7" i="15" s="1"/>
  <c r="C6" i="15"/>
  <c r="D6" i="15" s="1"/>
  <c r="C5" i="15"/>
  <c r="D5" i="15" s="1"/>
  <c r="C4" i="15"/>
  <c r="D4" i="15" s="1"/>
  <c r="C3" i="15"/>
  <c r="M12" i="14"/>
  <c r="N12" i="14" s="1"/>
  <c r="N11" i="14"/>
  <c r="M11" i="14"/>
  <c r="M10" i="14"/>
  <c r="N10" i="14" s="1"/>
  <c r="M9" i="14"/>
  <c r="N9" i="14" s="1"/>
  <c r="N8" i="14"/>
  <c r="M8" i="14"/>
  <c r="M7" i="14"/>
  <c r="N7" i="14" s="1"/>
  <c r="M6" i="14"/>
  <c r="N6" i="14" s="1"/>
  <c r="N5" i="14"/>
  <c r="M5" i="14"/>
  <c r="M4" i="14"/>
  <c r="N4" i="14" s="1"/>
  <c r="M3" i="14"/>
  <c r="C12" i="14"/>
  <c r="D12" i="14" s="1"/>
  <c r="C11" i="14"/>
  <c r="D11" i="14" s="1"/>
  <c r="C10" i="14"/>
  <c r="D10" i="14" s="1"/>
  <c r="C9" i="14"/>
  <c r="D9" i="14" s="1"/>
  <c r="C8" i="14"/>
  <c r="D8" i="14" s="1"/>
  <c r="C7" i="14"/>
  <c r="D7" i="14" s="1"/>
  <c r="C6" i="14"/>
  <c r="D6" i="14" s="1"/>
  <c r="C5" i="14"/>
  <c r="D5" i="14" s="1"/>
  <c r="C4" i="14"/>
  <c r="D4" i="14" s="1"/>
  <c r="C3" i="14"/>
  <c r="M12" i="13"/>
  <c r="N12" i="13" s="1"/>
  <c r="M11" i="13"/>
  <c r="N11" i="13" s="1"/>
  <c r="M10" i="13"/>
  <c r="N10" i="13" s="1"/>
  <c r="M9" i="13"/>
  <c r="N9" i="13" s="1"/>
  <c r="M8" i="13"/>
  <c r="N8" i="13" s="1"/>
  <c r="M7" i="13"/>
  <c r="N7" i="13" s="1"/>
  <c r="M6" i="13"/>
  <c r="N6" i="13" s="1"/>
  <c r="M5" i="13"/>
  <c r="N5" i="13" s="1"/>
  <c r="M4" i="13"/>
  <c r="N4" i="13" s="1"/>
  <c r="M3" i="13"/>
  <c r="C12" i="13"/>
  <c r="D12" i="13" s="1"/>
  <c r="C11" i="13"/>
  <c r="D11" i="13" s="1"/>
  <c r="C10" i="13"/>
  <c r="D10" i="13" s="1"/>
  <c r="C9" i="13"/>
  <c r="D9" i="13" s="1"/>
  <c r="C8" i="13"/>
  <c r="D8" i="13" s="1"/>
  <c r="C7" i="13"/>
  <c r="D7" i="13" s="1"/>
  <c r="C6" i="13"/>
  <c r="D6" i="13" s="1"/>
  <c r="C5" i="13"/>
  <c r="D5" i="13" s="1"/>
  <c r="C4" i="13"/>
  <c r="D4" i="13" s="1"/>
  <c r="D14" i="13" s="1"/>
  <c r="C3" i="13"/>
  <c r="M12" i="12"/>
  <c r="N12" i="12" s="1"/>
  <c r="M11" i="12"/>
  <c r="N11" i="12" s="1"/>
  <c r="M10" i="12"/>
  <c r="N10" i="12" s="1"/>
  <c r="M9" i="12"/>
  <c r="N9" i="12" s="1"/>
  <c r="M8" i="12"/>
  <c r="N8" i="12" s="1"/>
  <c r="M7" i="12"/>
  <c r="N7" i="12" s="1"/>
  <c r="M6" i="12"/>
  <c r="N6" i="12" s="1"/>
  <c r="M5" i="12"/>
  <c r="N5" i="12" s="1"/>
  <c r="M4" i="12"/>
  <c r="N4" i="12" s="1"/>
  <c r="M3" i="12"/>
  <c r="C12" i="12"/>
  <c r="D12" i="12" s="1"/>
  <c r="D11" i="12"/>
  <c r="C11" i="12"/>
  <c r="C10" i="12"/>
  <c r="D10" i="12" s="1"/>
  <c r="C9" i="12"/>
  <c r="D9" i="12" s="1"/>
  <c r="C8" i="12"/>
  <c r="D8" i="12" s="1"/>
  <c r="C7" i="12"/>
  <c r="D7" i="12" s="1"/>
  <c r="C6" i="12"/>
  <c r="D6" i="12" s="1"/>
  <c r="D5" i="12"/>
  <c r="C5" i="12"/>
  <c r="C4" i="12"/>
  <c r="D4" i="12" s="1"/>
  <c r="C3" i="12"/>
  <c r="M12" i="11"/>
  <c r="N12" i="11" s="1"/>
  <c r="N11" i="11"/>
  <c r="M11" i="11"/>
  <c r="M10" i="11"/>
  <c r="N10" i="11" s="1"/>
  <c r="M9" i="11"/>
  <c r="N9" i="11" s="1"/>
  <c r="M8" i="11"/>
  <c r="M7" i="11"/>
  <c r="N7" i="11" s="1"/>
  <c r="M6" i="11"/>
  <c r="N6" i="11" s="1"/>
  <c r="N5" i="11"/>
  <c r="M5" i="11"/>
  <c r="M4" i="11"/>
  <c r="N4" i="11" s="1"/>
  <c r="M3" i="11"/>
  <c r="C12" i="11"/>
  <c r="D12" i="11" s="1"/>
  <c r="D11" i="11"/>
  <c r="C11" i="11"/>
  <c r="C10" i="11"/>
  <c r="D10" i="11" s="1"/>
  <c r="C9" i="11"/>
  <c r="D9" i="11" s="1"/>
  <c r="C8" i="11"/>
  <c r="C7" i="11"/>
  <c r="D8" i="11" s="1"/>
  <c r="C6" i="11"/>
  <c r="D6" i="11" s="1"/>
  <c r="D5" i="11"/>
  <c r="C5" i="11"/>
  <c r="C4" i="11"/>
  <c r="C3" i="11"/>
  <c r="D4" i="11" s="1"/>
  <c r="M12" i="10"/>
  <c r="N12" i="10" s="1"/>
  <c r="N11" i="10"/>
  <c r="M11" i="10"/>
  <c r="M10" i="10"/>
  <c r="N10" i="10" s="1"/>
  <c r="M9" i="10"/>
  <c r="N9" i="10" s="1"/>
  <c r="M8" i="10"/>
  <c r="N8" i="10" s="1"/>
  <c r="M7" i="10"/>
  <c r="N7" i="10" s="1"/>
  <c r="M6" i="10"/>
  <c r="N6" i="10" s="1"/>
  <c r="N5" i="10"/>
  <c r="M5" i="10"/>
  <c r="M4" i="10"/>
  <c r="N4" i="10" s="1"/>
  <c r="M3" i="10"/>
  <c r="C12" i="10"/>
  <c r="D12" i="10" s="1"/>
  <c r="C11" i="10"/>
  <c r="D11" i="10" s="1"/>
  <c r="C10" i="10"/>
  <c r="D10" i="10" s="1"/>
  <c r="C9" i="10"/>
  <c r="D9" i="10" s="1"/>
  <c r="C8" i="10"/>
  <c r="D8" i="10" s="1"/>
  <c r="D7" i="10"/>
  <c r="C7" i="10"/>
  <c r="C6" i="10"/>
  <c r="D6" i="10" s="1"/>
  <c r="D5" i="10"/>
  <c r="C5" i="10"/>
  <c r="C4" i="10"/>
  <c r="D4" i="10" s="1"/>
  <c r="C3" i="10"/>
  <c r="M12" i="9"/>
  <c r="N12" i="9" s="1"/>
  <c r="N11" i="9"/>
  <c r="M11" i="9"/>
  <c r="M10" i="9"/>
  <c r="N10" i="9" s="1"/>
  <c r="M9" i="9"/>
  <c r="N9" i="9" s="1"/>
  <c r="M8" i="9"/>
  <c r="N8" i="9" s="1"/>
  <c r="M7" i="9"/>
  <c r="N7" i="9" s="1"/>
  <c r="M6" i="9"/>
  <c r="N6" i="9" s="1"/>
  <c r="N5" i="9"/>
  <c r="M5" i="9"/>
  <c r="M4" i="9"/>
  <c r="N4" i="9" s="1"/>
  <c r="M3" i="9"/>
  <c r="C12" i="9"/>
  <c r="D12" i="9" s="1"/>
  <c r="D11" i="9"/>
  <c r="C11" i="9"/>
  <c r="C10" i="9"/>
  <c r="D10" i="9" s="1"/>
  <c r="C9" i="9"/>
  <c r="D9" i="9" s="1"/>
  <c r="C8" i="9"/>
  <c r="D8" i="9" s="1"/>
  <c r="C7" i="9"/>
  <c r="D7" i="9" s="1"/>
  <c r="C6" i="9"/>
  <c r="D6" i="9" s="1"/>
  <c r="D5" i="9"/>
  <c r="C5" i="9"/>
  <c r="C4" i="9"/>
  <c r="D4" i="9" s="1"/>
  <c r="C3" i="9"/>
  <c r="M12" i="8"/>
  <c r="N12" i="8" s="1"/>
  <c r="N11" i="8"/>
  <c r="M11" i="8"/>
  <c r="M10" i="8"/>
  <c r="N10" i="8" s="1"/>
  <c r="M9" i="8"/>
  <c r="N9" i="8" s="1"/>
  <c r="M8" i="8"/>
  <c r="N8" i="8" s="1"/>
  <c r="M7" i="8"/>
  <c r="N7" i="8" s="1"/>
  <c r="M6" i="8"/>
  <c r="N6" i="8" s="1"/>
  <c r="N5" i="8"/>
  <c r="M5" i="8"/>
  <c r="M4" i="8"/>
  <c r="N4" i="8" s="1"/>
  <c r="M3" i="8"/>
  <c r="C12" i="8"/>
  <c r="D12" i="8" s="1"/>
  <c r="D11" i="8"/>
  <c r="C11" i="8"/>
  <c r="C10" i="8"/>
  <c r="D10" i="8" s="1"/>
  <c r="C9" i="8"/>
  <c r="D9" i="8" s="1"/>
  <c r="D8" i="8"/>
  <c r="C8" i="8"/>
  <c r="C7" i="8"/>
  <c r="D7" i="8" s="1"/>
  <c r="C6" i="8"/>
  <c r="D6" i="8" s="1"/>
  <c r="D5" i="8"/>
  <c r="C5" i="8"/>
  <c r="C4" i="8"/>
  <c r="D4" i="8" s="1"/>
  <c r="C3" i="8"/>
  <c r="M12" i="7"/>
  <c r="N12" i="7" s="1"/>
  <c r="M11" i="7"/>
  <c r="N11" i="7" s="1"/>
  <c r="M10" i="7"/>
  <c r="N10" i="7" s="1"/>
  <c r="M9" i="7"/>
  <c r="N9" i="7" s="1"/>
  <c r="M8" i="7"/>
  <c r="N8" i="7" s="1"/>
  <c r="M7" i="7"/>
  <c r="N7" i="7" s="1"/>
  <c r="M6" i="7"/>
  <c r="N6" i="7" s="1"/>
  <c r="M5" i="7"/>
  <c r="N5" i="7" s="1"/>
  <c r="M4" i="7"/>
  <c r="N4" i="7" s="1"/>
  <c r="M3" i="7"/>
  <c r="C12" i="7"/>
  <c r="D12" i="7" s="1"/>
  <c r="D11" i="7"/>
  <c r="C11" i="7"/>
  <c r="C10" i="7"/>
  <c r="D10" i="7" s="1"/>
  <c r="C9" i="7"/>
  <c r="D9" i="7" s="1"/>
  <c r="D8" i="7"/>
  <c r="C8" i="7"/>
  <c r="C7" i="7"/>
  <c r="D7" i="7" s="1"/>
  <c r="C6" i="7"/>
  <c r="D6" i="7" s="1"/>
  <c r="D5" i="7"/>
  <c r="C5" i="7"/>
  <c r="C4" i="7"/>
  <c r="D4" i="7" s="1"/>
  <c r="C3" i="7"/>
  <c r="M12" i="6"/>
  <c r="N12" i="6" s="1"/>
  <c r="M11" i="6"/>
  <c r="N11" i="6" s="1"/>
  <c r="M10" i="6"/>
  <c r="N10" i="6" s="1"/>
  <c r="M9" i="6"/>
  <c r="N9" i="6" s="1"/>
  <c r="M8" i="6"/>
  <c r="N8" i="6" s="1"/>
  <c r="M7" i="6"/>
  <c r="N7" i="6" s="1"/>
  <c r="M6" i="6"/>
  <c r="N6" i="6" s="1"/>
  <c r="M5" i="6"/>
  <c r="N5" i="6" s="1"/>
  <c r="M4" i="6"/>
  <c r="N4" i="6" s="1"/>
  <c r="M3" i="6"/>
  <c r="C12" i="6"/>
  <c r="D12" i="6" s="1"/>
  <c r="D11" i="6"/>
  <c r="C11" i="6"/>
  <c r="C10" i="6"/>
  <c r="D10" i="6" s="1"/>
  <c r="C9" i="6"/>
  <c r="D9" i="6" s="1"/>
  <c r="C8" i="6"/>
  <c r="D8" i="6" s="1"/>
  <c r="C7" i="6"/>
  <c r="D7" i="6" s="1"/>
  <c r="C6" i="6"/>
  <c r="D6" i="6" s="1"/>
  <c r="D5" i="6"/>
  <c r="C5" i="6"/>
  <c r="C4" i="6"/>
  <c r="D4" i="6" s="1"/>
  <c r="C3" i="6"/>
  <c r="M12" i="5"/>
  <c r="N12" i="5" s="1"/>
  <c r="N11" i="5"/>
  <c r="M11" i="5"/>
  <c r="M10" i="5"/>
  <c r="N10" i="5" s="1"/>
  <c r="M9" i="5"/>
  <c r="N9" i="5" s="1"/>
  <c r="M8" i="5"/>
  <c r="N8" i="5" s="1"/>
  <c r="M7" i="5"/>
  <c r="N7" i="5" s="1"/>
  <c r="M6" i="5"/>
  <c r="N6" i="5" s="1"/>
  <c r="N5" i="5"/>
  <c r="M5" i="5"/>
  <c r="M4" i="5"/>
  <c r="N4" i="5" s="1"/>
  <c r="M3" i="5"/>
  <c r="C12" i="5"/>
  <c r="D12" i="5" s="1"/>
  <c r="C11" i="5"/>
  <c r="D11" i="5" s="1"/>
  <c r="C10" i="5"/>
  <c r="D10" i="5" s="1"/>
  <c r="C9" i="5"/>
  <c r="D9" i="5" s="1"/>
  <c r="C8" i="5"/>
  <c r="D8" i="5" s="1"/>
  <c r="C7" i="5"/>
  <c r="D7" i="5" s="1"/>
  <c r="C6" i="5"/>
  <c r="D6" i="5" s="1"/>
  <c r="C5" i="5"/>
  <c r="D5" i="5" s="1"/>
  <c r="C4" i="5"/>
  <c r="D4" i="5" s="1"/>
  <c r="C3" i="5"/>
  <c r="M12" i="4"/>
  <c r="N12" i="4" s="1"/>
  <c r="N11" i="4"/>
  <c r="M11" i="4"/>
  <c r="M10" i="4"/>
  <c r="N10" i="4" s="1"/>
  <c r="M9" i="4"/>
  <c r="N9" i="4" s="1"/>
  <c r="M8" i="4"/>
  <c r="N8" i="4" s="1"/>
  <c r="M7" i="4"/>
  <c r="N7" i="4" s="1"/>
  <c r="M6" i="4"/>
  <c r="N6" i="4" s="1"/>
  <c r="N5" i="4"/>
  <c r="M5" i="4"/>
  <c r="M4" i="4"/>
  <c r="N4" i="4" s="1"/>
  <c r="M3" i="4"/>
  <c r="D12" i="4"/>
  <c r="D11" i="4"/>
  <c r="D10" i="4"/>
  <c r="D9" i="4"/>
  <c r="D8" i="4"/>
  <c r="D7" i="4"/>
  <c r="D6" i="4"/>
  <c r="D5" i="4"/>
  <c r="D4" i="4"/>
  <c r="C12" i="4"/>
  <c r="C11" i="4"/>
  <c r="C10" i="4"/>
  <c r="C9" i="4"/>
  <c r="C8" i="4"/>
  <c r="C7" i="4"/>
  <c r="C6" i="4"/>
  <c r="C5" i="4"/>
  <c r="C4" i="4"/>
  <c r="C3" i="4"/>
  <c r="B15" i="4"/>
  <c r="Q12" i="1"/>
  <c r="Q11" i="1"/>
  <c r="Q10" i="1"/>
  <c r="Q9" i="1"/>
  <c r="Q8" i="1"/>
  <c r="Q7" i="1"/>
  <c r="Q6" i="1"/>
  <c r="Q5" i="1"/>
  <c r="Q4" i="1"/>
  <c r="Q3" i="1"/>
  <c r="N11" i="1"/>
  <c r="N9" i="1"/>
  <c r="N8" i="1"/>
  <c r="N7" i="1"/>
  <c r="N6" i="1"/>
  <c r="N5" i="1"/>
  <c r="N4" i="1"/>
  <c r="N3" i="1"/>
  <c r="K12" i="1"/>
  <c r="K11" i="1"/>
  <c r="K10" i="1"/>
  <c r="K9" i="1"/>
  <c r="K8" i="1"/>
  <c r="K7" i="1"/>
  <c r="K6" i="1"/>
  <c r="K5" i="1"/>
  <c r="K4" i="1"/>
  <c r="K3" i="1"/>
  <c r="H11" i="1"/>
  <c r="H9" i="1"/>
  <c r="H8" i="1"/>
  <c r="H7" i="1"/>
  <c r="H6" i="1"/>
  <c r="H5" i="1"/>
  <c r="H4" i="1"/>
  <c r="H3" i="1"/>
  <c r="E12" i="1"/>
  <c r="E11" i="1"/>
  <c r="E10" i="1"/>
  <c r="E9" i="1"/>
  <c r="E8" i="1"/>
  <c r="E7" i="1"/>
  <c r="E6" i="1"/>
  <c r="E5" i="1"/>
  <c r="E4" i="1"/>
  <c r="E3" i="1"/>
  <c r="I16" i="21"/>
  <c r="I16" i="20"/>
  <c r="I16" i="19"/>
  <c r="L15" i="18"/>
  <c r="L14" i="18"/>
  <c r="L15" i="17"/>
  <c r="L14" i="17"/>
  <c r="L15" i="16"/>
  <c r="L16" i="16" s="1"/>
  <c r="L14" i="16"/>
  <c r="L15" i="15"/>
  <c r="L16" i="15" s="1"/>
  <c r="L14" i="15"/>
  <c r="L14" i="14"/>
  <c r="L16" i="14" s="1"/>
  <c r="L16" i="9"/>
  <c r="B15" i="24"/>
  <c r="B14" i="24"/>
  <c r="B15" i="23"/>
  <c r="B14" i="23"/>
  <c r="B15" i="22"/>
  <c r="B16" i="22" s="1"/>
  <c r="B14" i="22"/>
  <c r="B15" i="21"/>
  <c r="B16" i="21" s="1"/>
  <c r="B14" i="21"/>
  <c r="B15" i="20"/>
  <c r="B16" i="20" s="1"/>
  <c r="B14" i="20"/>
  <c r="B15" i="19"/>
  <c r="B16" i="19" s="1"/>
  <c r="B14" i="19"/>
  <c r="B15" i="18"/>
  <c r="B14" i="18"/>
  <c r="B15" i="17"/>
  <c r="B14" i="17"/>
  <c r="B15" i="16"/>
  <c r="B14" i="16"/>
  <c r="B15" i="15"/>
  <c r="B14" i="15"/>
  <c r="B15" i="14"/>
  <c r="B16" i="14" s="1"/>
  <c r="B14" i="14"/>
  <c r="B15" i="13"/>
  <c r="B14" i="13"/>
  <c r="B15" i="12"/>
  <c r="B14" i="12"/>
  <c r="B15" i="11"/>
  <c r="B14" i="11"/>
  <c r="B15" i="10"/>
  <c r="B16" i="10" s="1"/>
  <c r="B14" i="10"/>
  <c r="B15" i="9"/>
  <c r="B16" i="9" s="1"/>
  <c r="B14" i="9"/>
  <c r="B15" i="8"/>
  <c r="B14" i="8"/>
  <c r="B15" i="7"/>
  <c r="B14" i="7"/>
  <c r="B15" i="5"/>
  <c r="B16" i="5" s="1"/>
  <c r="B14" i="5"/>
  <c r="L15" i="24"/>
  <c r="L16" i="24" s="1"/>
  <c r="L15" i="23"/>
  <c r="L15" i="22"/>
  <c r="L16" i="22" s="1"/>
  <c r="I15" i="21"/>
  <c r="I15" i="20"/>
  <c r="I15" i="19"/>
  <c r="L15" i="14"/>
  <c r="L15" i="13"/>
  <c r="L15" i="12"/>
  <c r="L15" i="11"/>
  <c r="L15" i="10"/>
  <c r="L15" i="9"/>
  <c r="L15" i="8"/>
  <c r="L15" i="6"/>
  <c r="B15" i="6"/>
  <c r="L15" i="5"/>
  <c r="L15" i="4"/>
  <c r="L15" i="7"/>
  <c r="H3" i="24"/>
  <c r="R3" i="24"/>
  <c r="E4" i="24"/>
  <c r="H4" i="24"/>
  <c r="O4" i="24"/>
  <c r="R4" i="24"/>
  <c r="E5" i="24"/>
  <c r="H5" i="24"/>
  <c r="O5" i="24"/>
  <c r="R5" i="24"/>
  <c r="E6" i="24"/>
  <c r="H6" i="24"/>
  <c r="O6" i="24"/>
  <c r="R6" i="24"/>
  <c r="E7" i="24"/>
  <c r="H7" i="24"/>
  <c r="O7" i="24"/>
  <c r="R7" i="24"/>
  <c r="E8" i="24"/>
  <c r="H8" i="24"/>
  <c r="O8" i="24"/>
  <c r="R8" i="24"/>
  <c r="E9" i="24"/>
  <c r="H9" i="24"/>
  <c r="O9" i="24"/>
  <c r="R9" i="24"/>
  <c r="E10" i="24"/>
  <c r="H10" i="24"/>
  <c r="O10" i="24"/>
  <c r="R10" i="24"/>
  <c r="E11" i="24"/>
  <c r="H11" i="24"/>
  <c r="H14" i="24" s="1"/>
  <c r="O11" i="24"/>
  <c r="R11" i="24"/>
  <c r="E12" i="24"/>
  <c r="H12" i="24"/>
  <c r="O12" i="24"/>
  <c r="R12" i="24"/>
  <c r="F14" i="24"/>
  <c r="G14" i="24"/>
  <c r="I14" i="24"/>
  <c r="L14" i="24"/>
  <c r="P14" i="24"/>
  <c r="Q14" i="24"/>
  <c r="S14" i="24"/>
  <c r="F15" i="24"/>
  <c r="G15" i="24"/>
  <c r="I15" i="24"/>
  <c r="P15" i="24"/>
  <c r="Q15" i="24"/>
  <c r="S15" i="24"/>
  <c r="H3" i="23"/>
  <c r="R3" i="23"/>
  <c r="E4" i="23"/>
  <c r="H4" i="23"/>
  <c r="O4" i="23"/>
  <c r="R4" i="23"/>
  <c r="E5" i="23"/>
  <c r="H5" i="23"/>
  <c r="O5" i="23"/>
  <c r="R5" i="23"/>
  <c r="E6" i="23"/>
  <c r="H6" i="23"/>
  <c r="O6" i="23"/>
  <c r="R6" i="23"/>
  <c r="E7" i="23"/>
  <c r="H7" i="23"/>
  <c r="O7" i="23"/>
  <c r="R7" i="23"/>
  <c r="E8" i="23"/>
  <c r="H8" i="23"/>
  <c r="O8" i="23"/>
  <c r="R8" i="23"/>
  <c r="E9" i="23"/>
  <c r="H9" i="23"/>
  <c r="H14" i="23" s="1"/>
  <c r="O9" i="23"/>
  <c r="R9" i="23"/>
  <c r="E10" i="23"/>
  <c r="H10" i="23"/>
  <c r="O10" i="23"/>
  <c r="R10" i="23"/>
  <c r="E11" i="23"/>
  <c r="H11" i="23"/>
  <c r="O11" i="23"/>
  <c r="R11" i="23"/>
  <c r="E12" i="23"/>
  <c r="H12" i="23"/>
  <c r="O12" i="23"/>
  <c r="R12" i="23"/>
  <c r="F14" i="23"/>
  <c r="G14" i="23"/>
  <c r="I14" i="23"/>
  <c r="L14" i="23"/>
  <c r="P14" i="23"/>
  <c r="Q14" i="23"/>
  <c r="S14" i="23"/>
  <c r="F15" i="23"/>
  <c r="G15" i="23"/>
  <c r="I15" i="23"/>
  <c r="P15" i="23"/>
  <c r="Q15" i="23"/>
  <c r="R15" i="23"/>
  <c r="S15" i="23"/>
  <c r="R17" i="23"/>
  <c r="H3" i="22"/>
  <c r="R3" i="22"/>
  <c r="E4" i="22"/>
  <c r="H4" i="22"/>
  <c r="O4" i="22"/>
  <c r="R4" i="22"/>
  <c r="R15" i="22" s="1"/>
  <c r="E5" i="22"/>
  <c r="H5" i="22"/>
  <c r="O5" i="22"/>
  <c r="R5" i="22"/>
  <c r="E6" i="22"/>
  <c r="H6" i="22"/>
  <c r="O6" i="22"/>
  <c r="R6" i="22"/>
  <c r="R14" i="22" s="1"/>
  <c r="E7" i="22"/>
  <c r="H7" i="22"/>
  <c r="O7" i="22"/>
  <c r="R7" i="22"/>
  <c r="E8" i="22"/>
  <c r="H8" i="22"/>
  <c r="O8" i="22"/>
  <c r="R8" i="22"/>
  <c r="E9" i="22"/>
  <c r="H9" i="22"/>
  <c r="O9" i="22"/>
  <c r="R9" i="22"/>
  <c r="E10" i="22"/>
  <c r="H10" i="22"/>
  <c r="O10" i="22"/>
  <c r="R10" i="22"/>
  <c r="E11" i="22"/>
  <c r="H11" i="22"/>
  <c r="O11" i="22"/>
  <c r="R11" i="22"/>
  <c r="E12" i="22"/>
  <c r="H12" i="22"/>
  <c r="O12" i="22"/>
  <c r="R12" i="22"/>
  <c r="F14" i="22"/>
  <c r="G14" i="22"/>
  <c r="I14" i="22"/>
  <c r="L14" i="22"/>
  <c r="P14" i="22"/>
  <c r="Q14" i="22"/>
  <c r="S14" i="22"/>
  <c r="F15" i="22"/>
  <c r="G15" i="22"/>
  <c r="I15" i="22"/>
  <c r="P15" i="22"/>
  <c r="Q15" i="22"/>
  <c r="S15" i="22"/>
  <c r="E3" i="21"/>
  <c r="L3" i="21"/>
  <c r="E4" i="21"/>
  <c r="L4" i="21"/>
  <c r="E5" i="21"/>
  <c r="L5" i="21"/>
  <c r="E6" i="21"/>
  <c r="L6" i="21"/>
  <c r="E7" i="21"/>
  <c r="L7" i="21"/>
  <c r="L17" i="21" s="1"/>
  <c r="E8" i="21"/>
  <c r="L8" i="21"/>
  <c r="L15" i="21" s="1"/>
  <c r="E9" i="21"/>
  <c r="L9" i="21"/>
  <c r="E10" i="21"/>
  <c r="L10" i="21"/>
  <c r="E11" i="21"/>
  <c r="L11" i="21"/>
  <c r="E12" i="21"/>
  <c r="L12" i="21"/>
  <c r="C14" i="21"/>
  <c r="D14" i="21"/>
  <c r="F14" i="21"/>
  <c r="I14" i="21"/>
  <c r="J14" i="21"/>
  <c r="K14" i="21"/>
  <c r="M14" i="21"/>
  <c r="C15" i="21"/>
  <c r="D15" i="21"/>
  <c r="F15" i="21"/>
  <c r="J15" i="21"/>
  <c r="K15" i="21"/>
  <c r="M15" i="21"/>
  <c r="E3" i="20"/>
  <c r="L3" i="20"/>
  <c r="E4" i="20"/>
  <c r="L4" i="20"/>
  <c r="E5" i="20"/>
  <c r="L5" i="20"/>
  <c r="E6" i="20"/>
  <c r="L6" i="20"/>
  <c r="L14" i="20" s="1"/>
  <c r="E7" i="20"/>
  <c r="L7" i="20"/>
  <c r="E8" i="20"/>
  <c r="E17" i="20" s="1"/>
  <c r="L8" i="20"/>
  <c r="L15" i="20" s="1"/>
  <c r="E9" i="20"/>
  <c r="L9" i="20"/>
  <c r="E10" i="20"/>
  <c r="L10" i="20"/>
  <c r="E11" i="20"/>
  <c r="L11" i="20"/>
  <c r="E12" i="20"/>
  <c r="L12" i="20"/>
  <c r="C14" i="20"/>
  <c r="D14" i="20"/>
  <c r="E14" i="20"/>
  <c r="F14" i="20"/>
  <c r="I14" i="20"/>
  <c r="J14" i="20"/>
  <c r="K14" i="20"/>
  <c r="M14" i="20"/>
  <c r="C15" i="20"/>
  <c r="D15" i="20"/>
  <c r="F15" i="20"/>
  <c r="J15" i="20"/>
  <c r="K15" i="20"/>
  <c r="M15" i="20"/>
  <c r="E3" i="19"/>
  <c r="L3" i="19"/>
  <c r="L14" i="19" s="1"/>
  <c r="E4" i="19"/>
  <c r="E17" i="19" s="1"/>
  <c r="L4" i="19"/>
  <c r="E5" i="19"/>
  <c r="L5" i="19"/>
  <c r="E6" i="19"/>
  <c r="L6" i="19"/>
  <c r="E7" i="19"/>
  <c r="L7" i="19"/>
  <c r="E8" i="19"/>
  <c r="L8" i="19"/>
  <c r="E9" i="19"/>
  <c r="L9" i="19"/>
  <c r="E10" i="19"/>
  <c r="L10" i="19"/>
  <c r="E11" i="19"/>
  <c r="L11" i="19"/>
  <c r="E12" i="19"/>
  <c r="L12" i="19"/>
  <c r="C14" i="19"/>
  <c r="D14" i="19"/>
  <c r="F14" i="19"/>
  <c r="I14" i="19"/>
  <c r="J14" i="19"/>
  <c r="K14" i="19"/>
  <c r="M14" i="19"/>
  <c r="C15" i="19"/>
  <c r="D15" i="19"/>
  <c r="F15" i="19"/>
  <c r="J15" i="19"/>
  <c r="K15" i="19"/>
  <c r="L15" i="19"/>
  <c r="M15" i="19"/>
  <c r="L17" i="19"/>
  <c r="H3" i="18"/>
  <c r="H17" i="18" s="1"/>
  <c r="R3" i="18"/>
  <c r="E4" i="18"/>
  <c r="H4" i="18"/>
  <c r="O4" i="18"/>
  <c r="R4" i="18"/>
  <c r="E5" i="18"/>
  <c r="H5" i="18"/>
  <c r="O5" i="18"/>
  <c r="R5" i="18"/>
  <c r="E6" i="18"/>
  <c r="H6" i="18"/>
  <c r="O6" i="18"/>
  <c r="R6" i="18"/>
  <c r="E7" i="18"/>
  <c r="H7" i="18"/>
  <c r="O7" i="18"/>
  <c r="R7" i="18"/>
  <c r="E8" i="18"/>
  <c r="H8" i="18"/>
  <c r="O8" i="18"/>
  <c r="R8" i="18"/>
  <c r="E9" i="18"/>
  <c r="H9" i="18"/>
  <c r="O9" i="18"/>
  <c r="R9" i="18"/>
  <c r="E10" i="18"/>
  <c r="H10" i="18"/>
  <c r="O10" i="18"/>
  <c r="R10" i="18"/>
  <c r="E11" i="18"/>
  <c r="H11" i="18"/>
  <c r="O11" i="18"/>
  <c r="R11" i="18"/>
  <c r="E12" i="18"/>
  <c r="H12" i="18"/>
  <c r="O12" i="18"/>
  <c r="R12" i="18"/>
  <c r="H3" i="17"/>
  <c r="R3" i="17"/>
  <c r="E4" i="17"/>
  <c r="H4" i="17"/>
  <c r="O4" i="17"/>
  <c r="R4" i="17"/>
  <c r="E5" i="17"/>
  <c r="H5" i="17"/>
  <c r="O5" i="17"/>
  <c r="R5" i="17"/>
  <c r="E6" i="17"/>
  <c r="H6" i="17"/>
  <c r="O6" i="17"/>
  <c r="R6" i="17"/>
  <c r="E7" i="17"/>
  <c r="H7" i="17"/>
  <c r="O7" i="17"/>
  <c r="R7" i="17"/>
  <c r="E8" i="17"/>
  <c r="H8" i="17"/>
  <c r="O8" i="17"/>
  <c r="R8" i="17"/>
  <c r="E9" i="17"/>
  <c r="H9" i="17"/>
  <c r="O9" i="17"/>
  <c r="R9" i="17"/>
  <c r="E10" i="17"/>
  <c r="H10" i="17"/>
  <c r="O10" i="17"/>
  <c r="R10" i="17"/>
  <c r="E11" i="17"/>
  <c r="H11" i="17"/>
  <c r="O11" i="17"/>
  <c r="R11" i="17"/>
  <c r="E12" i="17"/>
  <c r="H12" i="17"/>
  <c r="O12" i="17"/>
  <c r="R12" i="17"/>
  <c r="R17" i="17"/>
  <c r="H3" i="16"/>
  <c r="R3" i="16"/>
  <c r="E4" i="16"/>
  <c r="H4" i="16"/>
  <c r="O4" i="16"/>
  <c r="R4" i="16"/>
  <c r="R17" i="16" s="1"/>
  <c r="E5" i="16"/>
  <c r="H5" i="16"/>
  <c r="O5" i="16"/>
  <c r="R5" i="16"/>
  <c r="E6" i="16"/>
  <c r="H6" i="16"/>
  <c r="O6" i="16"/>
  <c r="R6" i="16"/>
  <c r="E7" i="16"/>
  <c r="H7" i="16"/>
  <c r="O7" i="16"/>
  <c r="R7" i="16"/>
  <c r="E8" i="16"/>
  <c r="H8" i="16"/>
  <c r="O8" i="16"/>
  <c r="R8" i="16"/>
  <c r="E9" i="16"/>
  <c r="H9" i="16"/>
  <c r="H17" i="16" s="1"/>
  <c r="O9" i="16"/>
  <c r="R9" i="16"/>
  <c r="E10" i="16"/>
  <c r="H10" i="16"/>
  <c r="O10" i="16"/>
  <c r="R10" i="16"/>
  <c r="E11" i="16"/>
  <c r="H11" i="16"/>
  <c r="O11" i="16"/>
  <c r="R11" i="16"/>
  <c r="E12" i="16"/>
  <c r="H12" i="16"/>
  <c r="O12" i="16"/>
  <c r="R12" i="16"/>
  <c r="H3" i="15"/>
  <c r="R3" i="15"/>
  <c r="E4" i="15"/>
  <c r="H4" i="15"/>
  <c r="O4" i="15"/>
  <c r="R4" i="15"/>
  <c r="E5" i="15"/>
  <c r="H5" i="15"/>
  <c r="O5" i="15"/>
  <c r="R5" i="15"/>
  <c r="E6" i="15"/>
  <c r="H6" i="15"/>
  <c r="O6" i="15"/>
  <c r="R6" i="15"/>
  <c r="E7" i="15"/>
  <c r="H7" i="15"/>
  <c r="O7" i="15"/>
  <c r="R7" i="15"/>
  <c r="E8" i="15"/>
  <c r="H8" i="15"/>
  <c r="O8" i="15"/>
  <c r="R8" i="15"/>
  <c r="E9" i="15"/>
  <c r="H9" i="15"/>
  <c r="O9" i="15"/>
  <c r="R9" i="15"/>
  <c r="E10" i="15"/>
  <c r="H10" i="15"/>
  <c r="O10" i="15"/>
  <c r="R10" i="15"/>
  <c r="E11" i="15"/>
  <c r="H11" i="15"/>
  <c r="O11" i="15"/>
  <c r="R11" i="15"/>
  <c r="E12" i="15"/>
  <c r="H12" i="15"/>
  <c r="O12" i="15"/>
  <c r="R12" i="15"/>
  <c r="H17" i="15"/>
  <c r="R17" i="15"/>
  <c r="H3" i="14"/>
  <c r="R3" i="14"/>
  <c r="E4" i="14"/>
  <c r="H4" i="14"/>
  <c r="O4" i="14"/>
  <c r="R4" i="14"/>
  <c r="E5" i="14"/>
  <c r="H5" i="14"/>
  <c r="O5" i="14"/>
  <c r="R5" i="14"/>
  <c r="E6" i="14"/>
  <c r="H6" i="14"/>
  <c r="O6" i="14"/>
  <c r="R6" i="14"/>
  <c r="E7" i="14"/>
  <c r="H7" i="14"/>
  <c r="O7" i="14"/>
  <c r="R7" i="14"/>
  <c r="E8" i="14"/>
  <c r="H8" i="14"/>
  <c r="O8" i="14"/>
  <c r="R8" i="14"/>
  <c r="E9" i="14"/>
  <c r="H9" i="14"/>
  <c r="O9" i="14"/>
  <c r="R9" i="14"/>
  <c r="E10" i="14"/>
  <c r="H10" i="14"/>
  <c r="O10" i="14"/>
  <c r="R10" i="14"/>
  <c r="E11" i="14"/>
  <c r="H11" i="14"/>
  <c r="O11" i="14"/>
  <c r="R11" i="14"/>
  <c r="E12" i="14"/>
  <c r="H12" i="14"/>
  <c r="O12" i="14"/>
  <c r="R12" i="14"/>
  <c r="R17" i="14"/>
  <c r="H3" i="13"/>
  <c r="R3" i="13"/>
  <c r="R17" i="13" s="1"/>
  <c r="E4" i="13"/>
  <c r="H4" i="13"/>
  <c r="O4" i="13"/>
  <c r="R4" i="13"/>
  <c r="E5" i="13"/>
  <c r="E15" i="13" s="1"/>
  <c r="H5" i="13"/>
  <c r="O5" i="13"/>
  <c r="R5" i="13"/>
  <c r="E6" i="13"/>
  <c r="H6" i="13"/>
  <c r="O6" i="13"/>
  <c r="R6" i="13"/>
  <c r="E7" i="13"/>
  <c r="H7" i="13"/>
  <c r="O7" i="13"/>
  <c r="R7" i="13"/>
  <c r="E8" i="13"/>
  <c r="H8" i="13"/>
  <c r="O8" i="13"/>
  <c r="R8" i="13"/>
  <c r="E9" i="13"/>
  <c r="H9" i="13"/>
  <c r="O9" i="13"/>
  <c r="R9" i="13"/>
  <c r="E10" i="13"/>
  <c r="H10" i="13"/>
  <c r="O10" i="13"/>
  <c r="R10" i="13"/>
  <c r="E11" i="13"/>
  <c r="H11" i="13"/>
  <c r="O11" i="13"/>
  <c r="R11" i="13"/>
  <c r="E12" i="13"/>
  <c r="H12" i="13"/>
  <c r="O12" i="13"/>
  <c r="R12" i="13"/>
  <c r="F14" i="13"/>
  <c r="G14" i="13"/>
  <c r="I14" i="13"/>
  <c r="L14" i="13"/>
  <c r="P14" i="13"/>
  <c r="Q14" i="13"/>
  <c r="S14" i="13"/>
  <c r="F15" i="13"/>
  <c r="G15" i="13"/>
  <c r="I15" i="13"/>
  <c r="P15" i="13"/>
  <c r="Q15" i="13"/>
  <c r="S15" i="13"/>
  <c r="H3" i="12"/>
  <c r="R3" i="12"/>
  <c r="E4" i="12"/>
  <c r="H4" i="12"/>
  <c r="O4" i="12"/>
  <c r="R4" i="12"/>
  <c r="E5" i="12"/>
  <c r="H5" i="12"/>
  <c r="O5" i="12"/>
  <c r="O15" i="12" s="1"/>
  <c r="R5" i="12"/>
  <c r="E6" i="12"/>
  <c r="H6" i="12"/>
  <c r="O6" i="12"/>
  <c r="R6" i="12"/>
  <c r="E7" i="12"/>
  <c r="H7" i="12"/>
  <c r="O7" i="12"/>
  <c r="R7" i="12"/>
  <c r="E8" i="12"/>
  <c r="H8" i="12"/>
  <c r="O8" i="12"/>
  <c r="R8" i="12"/>
  <c r="E9" i="12"/>
  <c r="H9" i="12"/>
  <c r="O9" i="12"/>
  <c r="R9" i="12"/>
  <c r="E10" i="12"/>
  <c r="H10" i="12"/>
  <c r="O10" i="12"/>
  <c r="R10" i="12"/>
  <c r="E11" i="12"/>
  <c r="H11" i="12"/>
  <c r="H14" i="12" s="1"/>
  <c r="O11" i="12"/>
  <c r="O14" i="12" s="1"/>
  <c r="R11" i="12"/>
  <c r="E12" i="12"/>
  <c r="H12" i="12"/>
  <c r="O12" i="12"/>
  <c r="R12" i="12"/>
  <c r="F14" i="12"/>
  <c r="G14" i="12"/>
  <c r="I14" i="12"/>
  <c r="L14" i="12"/>
  <c r="P14" i="12"/>
  <c r="Q14" i="12"/>
  <c r="S14" i="12"/>
  <c r="F15" i="12"/>
  <c r="G15" i="12"/>
  <c r="I15" i="12"/>
  <c r="P15" i="12"/>
  <c r="Q15" i="12"/>
  <c r="R15" i="12"/>
  <c r="S15" i="12"/>
  <c r="H3" i="11"/>
  <c r="R3" i="11"/>
  <c r="E4" i="11"/>
  <c r="H4" i="11"/>
  <c r="O4" i="11"/>
  <c r="R4" i="11"/>
  <c r="E5" i="11"/>
  <c r="H5" i="11"/>
  <c r="O5" i="11"/>
  <c r="R5" i="11"/>
  <c r="E6" i="11"/>
  <c r="H6" i="11"/>
  <c r="O6" i="11"/>
  <c r="R6" i="11"/>
  <c r="E7" i="11"/>
  <c r="H7" i="11"/>
  <c r="O7" i="11"/>
  <c r="R7" i="11"/>
  <c r="E8" i="11"/>
  <c r="H8" i="11"/>
  <c r="O8" i="11"/>
  <c r="R8" i="11"/>
  <c r="E9" i="11"/>
  <c r="H9" i="11"/>
  <c r="O9" i="11"/>
  <c r="R9" i="11"/>
  <c r="E10" i="11"/>
  <c r="H10" i="11"/>
  <c r="O10" i="11"/>
  <c r="R10" i="11"/>
  <c r="E11" i="11"/>
  <c r="H11" i="11"/>
  <c r="O11" i="11"/>
  <c r="R11" i="11"/>
  <c r="E12" i="11"/>
  <c r="H12" i="11"/>
  <c r="H17" i="11" s="1"/>
  <c r="O12" i="11"/>
  <c r="R12" i="11"/>
  <c r="F14" i="11"/>
  <c r="G14" i="11"/>
  <c r="I14" i="11"/>
  <c r="L14" i="11"/>
  <c r="P14" i="11"/>
  <c r="Q14" i="11"/>
  <c r="S14" i="11"/>
  <c r="E15" i="11"/>
  <c r="F15" i="11"/>
  <c r="G15" i="11"/>
  <c r="I15" i="11"/>
  <c r="P15" i="11"/>
  <c r="Q15" i="11"/>
  <c r="S15" i="11"/>
  <c r="H3" i="10"/>
  <c r="R3" i="10"/>
  <c r="E4" i="10"/>
  <c r="H4" i="10"/>
  <c r="O4" i="10"/>
  <c r="R4" i="10"/>
  <c r="E5" i="10"/>
  <c r="E15" i="10" s="1"/>
  <c r="H5" i="10"/>
  <c r="H19" i="10" s="1" a="1"/>
  <c r="H19" i="10" s="1"/>
  <c r="O5" i="10"/>
  <c r="R5" i="10"/>
  <c r="E6" i="10"/>
  <c r="H6" i="10"/>
  <c r="O6" i="10"/>
  <c r="R6" i="10"/>
  <c r="E7" i="10"/>
  <c r="H7" i="10"/>
  <c r="O7" i="10"/>
  <c r="R7" i="10"/>
  <c r="E8" i="10"/>
  <c r="H8" i="10"/>
  <c r="O8" i="10"/>
  <c r="R8" i="10"/>
  <c r="E9" i="10"/>
  <c r="H9" i="10"/>
  <c r="H17" i="10" s="1"/>
  <c r="O9" i="10"/>
  <c r="R9" i="10"/>
  <c r="E10" i="10"/>
  <c r="H10" i="10"/>
  <c r="O10" i="10"/>
  <c r="R10" i="10"/>
  <c r="E11" i="10"/>
  <c r="H11" i="10"/>
  <c r="O11" i="10"/>
  <c r="R11" i="10"/>
  <c r="E12" i="10"/>
  <c r="H12" i="10"/>
  <c r="O12" i="10"/>
  <c r="R12" i="10"/>
  <c r="F14" i="10"/>
  <c r="G14" i="10"/>
  <c r="I14" i="10"/>
  <c r="L14" i="10"/>
  <c r="P14" i="10"/>
  <c r="Q14" i="10"/>
  <c r="S14" i="10"/>
  <c r="F15" i="10"/>
  <c r="G15" i="10"/>
  <c r="I15" i="10"/>
  <c r="P15" i="10"/>
  <c r="Q15" i="10"/>
  <c r="S15" i="10"/>
  <c r="H3" i="9"/>
  <c r="R3" i="9"/>
  <c r="E4" i="9"/>
  <c r="H4" i="9"/>
  <c r="H17" i="9" s="1"/>
  <c r="O4" i="9"/>
  <c r="R4" i="9"/>
  <c r="E5" i="9"/>
  <c r="H5" i="9"/>
  <c r="O5" i="9"/>
  <c r="R5" i="9"/>
  <c r="E6" i="9"/>
  <c r="H6" i="9"/>
  <c r="O6" i="9"/>
  <c r="R6" i="9"/>
  <c r="E7" i="9"/>
  <c r="H7" i="9"/>
  <c r="O7" i="9"/>
  <c r="R7" i="9"/>
  <c r="R17" i="9" s="1"/>
  <c r="E8" i="9"/>
  <c r="H8" i="9"/>
  <c r="O8" i="9"/>
  <c r="R8" i="9"/>
  <c r="E9" i="9"/>
  <c r="H9" i="9"/>
  <c r="O9" i="9"/>
  <c r="R9" i="9"/>
  <c r="E10" i="9"/>
  <c r="H10" i="9"/>
  <c r="O10" i="9"/>
  <c r="R10" i="9"/>
  <c r="E11" i="9"/>
  <c r="H11" i="9"/>
  <c r="O11" i="9"/>
  <c r="R11" i="9"/>
  <c r="E12" i="9"/>
  <c r="H12" i="9"/>
  <c r="O12" i="9"/>
  <c r="R12" i="9"/>
  <c r="F14" i="9"/>
  <c r="G14" i="9"/>
  <c r="I14" i="9"/>
  <c r="L14" i="9"/>
  <c r="P14" i="9"/>
  <c r="Q14" i="9"/>
  <c r="S14" i="9"/>
  <c r="F15" i="9"/>
  <c r="G15" i="9"/>
  <c r="I15" i="9"/>
  <c r="P15" i="9"/>
  <c r="Q15" i="9"/>
  <c r="S15" i="9"/>
  <c r="Y29" i="26" l="1"/>
  <c r="N7" i="23"/>
  <c r="D8" i="22"/>
  <c r="N8" i="11"/>
  <c r="D7" i="11"/>
  <c r="D15" i="11" s="1"/>
  <c r="R15" i="24"/>
  <c r="B16" i="24"/>
  <c r="H17" i="24"/>
  <c r="H17" i="23"/>
  <c r="L16" i="23"/>
  <c r="R14" i="23"/>
  <c r="B16" i="23"/>
  <c r="H14" i="22"/>
  <c r="H17" i="22"/>
  <c r="R17" i="22"/>
  <c r="R17" i="18"/>
  <c r="B16" i="18"/>
  <c r="L16" i="18"/>
  <c r="H17" i="17"/>
  <c r="L16" i="17"/>
  <c r="B16" i="17"/>
  <c r="B16" i="16"/>
  <c r="B16" i="15"/>
  <c r="H17" i="14"/>
  <c r="D15" i="13"/>
  <c r="L16" i="13"/>
  <c r="R15" i="13"/>
  <c r="B16" i="13"/>
  <c r="R14" i="13"/>
  <c r="O15" i="13"/>
  <c r="H15" i="12"/>
  <c r="L16" i="12"/>
  <c r="D15" i="12"/>
  <c r="R14" i="12"/>
  <c r="H17" i="12"/>
  <c r="B16" i="12"/>
  <c r="R17" i="12"/>
  <c r="E15" i="12"/>
  <c r="D14" i="12"/>
  <c r="N14" i="12"/>
  <c r="L16" i="11"/>
  <c r="R17" i="11"/>
  <c r="H15" i="11"/>
  <c r="O15" i="11"/>
  <c r="R14" i="11"/>
  <c r="R15" i="11"/>
  <c r="N15" i="11"/>
  <c r="H14" i="11"/>
  <c r="B16" i="11"/>
  <c r="D15" i="10"/>
  <c r="O15" i="10"/>
  <c r="H15" i="10"/>
  <c r="R17" i="10"/>
  <c r="H14" i="10"/>
  <c r="L16" i="10"/>
  <c r="R14" i="10"/>
  <c r="N15" i="10"/>
  <c r="R15" i="9"/>
  <c r="H14" i="9"/>
  <c r="R14" i="9"/>
  <c r="H15" i="9"/>
  <c r="B16" i="8"/>
  <c r="B16" i="7"/>
  <c r="B14" i="4"/>
  <c r="B16" i="4" s="1"/>
  <c r="R14" i="24"/>
  <c r="R17" i="24"/>
  <c r="H15" i="24"/>
  <c r="H15" i="23"/>
  <c r="H15" i="22"/>
  <c r="E17" i="21"/>
  <c r="L14" i="21"/>
  <c r="E14" i="21"/>
  <c r="E15" i="21"/>
  <c r="E15" i="20"/>
  <c r="L17" i="20"/>
  <c r="E14" i="19"/>
  <c r="E15" i="19"/>
  <c r="N14" i="13"/>
  <c r="E14" i="13"/>
  <c r="H17" i="13"/>
  <c r="H14" i="13"/>
  <c r="O14" i="13"/>
  <c r="N15" i="13"/>
  <c r="H15" i="13"/>
  <c r="E14" i="12"/>
  <c r="N15" i="12"/>
  <c r="R15" i="10"/>
  <c r="H3" i="8" l="1"/>
  <c r="E4" i="8"/>
  <c r="H4" i="8"/>
  <c r="O4" i="8"/>
  <c r="E5" i="8"/>
  <c r="H5" i="8"/>
  <c r="O5" i="8"/>
  <c r="E6" i="8"/>
  <c r="H6" i="8"/>
  <c r="O6" i="8"/>
  <c r="E7" i="8"/>
  <c r="H7" i="8"/>
  <c r="O7" i="8"/>
  <c r="E8" i="8"/>
  <c r="H8" i="8"/>
  <c r="H15" i="8" s="1"/>
  <c r="O8" i="8"/>
  <c r="E9" i="8"/>
  <c r="H9" i="8"/>
  <c r="O9" i="8"/>
  <c r="E10" i="8"/>
  <c r="H10" i="8"/>
  <c r="O10" i="8"/>
  <c r="E11" i="8"/>
  <c r="H11" i="8"/>
  <c r="O11" i="8"/>
  <c r="E12" i="8"/>
  <c r="H12" i="8"/>
  <c r="O12" i="8"/>
  <c r="F14" i="8"/>
  <c r="G14" i="8"/>
  <c r="I14" i="8"/>
  <c r="L14" i="8"/>
  <c r="L16" i="8" s="1"/>
  <c r="P14" i="8"/>
  <c r="Q14" i="8"/>
  <c r="R14" i="8"/>
  <c r="S14" i="8"/>
  <c r="F15" i="8"/>
  <c r="G15" i="8"/>
  <c r="I15" i="8"/>
  <c r="P15" i="8"/>
  <c r="Q15" i="8"/>
  <c r="R15" i="8"/>
  <c r="S15" i="8"/>
  <c r="R17" i="8"/>
  <c r="H3" i="7"/>
  <c r="R3" i="7"/>
  <c r="E4" i="7"/>
  <c r="H4" i="7"/>
  <c r="O4" i="7"/>
  <c r="R4" i="7"/>
  <c r="E5" i="7"/>
  <c r="H5" i="7"/>
  <c r="O5" i="7"/>
  <c r="R5" i="7"/>
  <c r="E6" i="7"/>
  <c r="H6" i="7"/>
  <c r="O6" i="7"/>
  <c r="R6" i="7"/>
  <c r="E7" i="7"/>
  <c r="H7" i="7"/>
  <c r="O7" i="7"/>
  <c r="R7" i="7"/>
  <c r="E8" i="7"/>
  <c r="H8" i="7"/>
  <c r="O8" i="7"/>
  <c r="R8" i="7"/>
  <c r="E9" i="7"/>
  <c r="H9" i="7"/>
  <c r="O9" i="7"/>
  <c r="R9" i="7"/>
  <c r="E10" i="7"/>
  <c r="H10" i="7"/>
  <c r="O10" i="7"/>
  <c r="R10" i="7"/>
  <c r="E11" i="7"/>
  <c r="H11" i="7"/>
  <c r="O11" i="7"/>
  <c r="R11" i="7"/>
  <c r="E12" i="7"/>
  <c r="H12" i="7"/>
  <c r="O12" i="7"/>
  <c r="R12" i="7"/>
  <c r="F14" i="7"/>
  <c r="G14" i="7"/>
  <c r="I14" i="7"/>
  <c r="L14" i="7"/>
  <c r="L16" i="7" s="1"/>
  <c r="P14" i="7"/>
  <c r="Q14" i="7"/>
  <c r="S14" i="7"/>
  <c r="F15" i="7"/>
  <c r="G15" i="7"/>
  <c r="I15" i="7"/>
  <c r="P15" i="7"/>
  <c r="Q15" i="7"/>
  <c r="S15" i="7"/>
  <c r="H3" i="6"/>
  <c r="R3" i="6"/>
  <c r="E4" i="6"/>
  <c r="H4" i="6"/>
  <c r="O4" i="6"/>
  <c r="R4" i="6"/>
  <c r="E5" i="6"/>
  <c r="H5" i="6"/>
  <c r="O5" i="6"/>
  <c r="R5" i="6"/>
  <c r="E6" i="6"/>
  <c r="H6" i="6"/>
  <c r="O6" i="6"/>
  <c r="R6" i="6"/>
  <c r="E7" i="6"/>
  <c r="H7" i="6"/>
  <c r="O7" i="6"/>
  <c r="R7" i="6"/>
  <c r="E8" i="6"/>
  <c r="H8" i="6"/>
  <c r="O8" i="6"/>
  <c r="R8" i="6"/>
  <c r="R15" i="6" s="1"/>
  <c r="E9" i="6"/>
  <c r="H9" i="6"/>
  <c r="O9" i="6"/>
  <c r="R9" i="6"/>
  <c r="E10" i="6"/>
  <c r="H10" i="6"/>
  <c r="O10" i="6"/>
  <c r="R10" i="6"/>
  <c r="E11" i="6"/>
  <c r="H11" i="6"/>
  <c r="O11" i="6"/>
  <c r="R11" i="6"/>
  <c r="E12" i="6"/>
  <c r="H12" i="6"/>
  <c r="O12" i="6"/>
  <c r="R12" i="6"/>
  <c r="B14" i="6"/>
  <c r="B16" i="6" s="1"/>
  <c r="F14" i="6"/>
  <c r="G14" i="6"/>
  <c r="I14" i="6"/>
  <c r="L14" i="6"/>
  <c r="L16" i="6" s="1"/>
  <c r="P14" i="6"/>
  <c r="Q14" i="6"/>
  <c r="S14" i="6"/>
  <c r="F15" i="6"/>
  <c r="G15" i="6"/>
  <c r="I15" i="6"/>
  <c r="P15" i="6"/>
  <c r="Q15" i="6"/>
  <c r="S15" i="6"/>
  <c r="H3" i="5"/>
  <c r="R3" i="5"/>
  <c r="E4" i="5"/>
  <c r="H4" i="5"/>
  <c r="O4" i="5"/>
  <c r="R4" i="5"/>
  <c r="R15" i="5" s="1"/>
  <c r="E5" i="5"/>
  <c r="H5" i="5"/>
  <c r="O5" i="5"/>
  <c r="R5" i="5"/>
  <c r="E6" i="5"/>
  <c r="H6" i="5"/>
  <c r="O6" i="5"/>
  <c r="R6" i="5"/>
  <c r="E7" i="5"/>
  <c r="H7" i="5"/>
  <c r="O7" i="5"/>
  <c r="R7" i="5"/>
  <c r="E8" i="5"/>
  <c r="H8" i="5"/>
  <c r="O8" i="5"/>
  <c r="R8" i="5"/>
  <c r="E9" i="5"/>
  <c r="H9" i="5"/>
  <c r="O9" i="5"/>
  <c r="R9" i="5"/>
  <c r="E10" i="5"/>
  <c r="H10" i="5"/>
  <c r="O10" i="5"/>
  <c r="R10" i="5"/>
  <c r="E11" i="5"/>
  <c r="H11" i="5"/>
  <c r="O11" i="5"/>
  <c r="R11" i="5"/>
  <c r="E12" i="5"/>
  <c r="H12" i="5"/>
  <c r="O12" i="5"/>
  <c r="R12" i="5"/>
  <c r="R14" i="5" s="1"/>
  <c r="F14" i="5"/>
  <c r="G14" i="5"/>
  <c r="I14" i="5"/>
  <c r="L14" i="5"/>
  <c r="L16" i="5" s="1"/>
  <c r="P14" i="5"/>
  <c r="Q14" i="5"/>
  <c r="S14" i="5"/>
  <c r="F15" i="5"/>
  <c r="G15" i="5"/>
  <c r="I15" i="5"/>
  <c r="P15" i="5"/>
  <c r="Q15" i="5"/>
  <c r="S15" i="5"/>
  <c r="H3" i="4"/>
  <c r="R3" i="4"/>
  <c r="E4" i="4"/>
  <c r="H4" i="4"/>
  <c r="O4" i="4"/>
  <c r="R4" i="4"/>
  <c r="R17" i="4" s="1"/>
  <c r="E5" i="4"/>
  <c r="H5" i="4"/>
  <c r="O5" i="4"/>
  <c r="R5" i="4"/>
  <c r="E6" i="4"/>
  <c r="H6" i="4"/>
  <c r="O6" i="4"/>
  <c r="R6" i="4"/>
  <c r="E7" i="4"/>
  <c r="H7" i="4"/>
  <c r="O7" i="4"/>
  <c r="R7" i="4"/>
  <c r="E8" i="4"/>
  <c r="H8" i="4"/>
  <c r="O8" i="4"/>
  <c r="R8" i="4"/>
  <c r="E9" i="4"/>
  <c r="H9" i="4"/>
  <c r="O9" i="4"/>
  <c r="R9" i="4"/>
  <c r="E10" i="4"/>
  <c r="H10" i="4"/>
  <c r="O10" i="4"/>
  <c r="R10" i="4"/>
  <c r="E11" i="4"/>
  <c r="H11" i="4"/>
  <c r="O11" i="4"/>
  <c r="R11" i="4"/>
  <c r="E12" i="4"/>
  <c r="H12" i="4"/>
  <c r="O12" i="4"/>
  <c r="R12" i="4"/>
  <c r="F14" i="4"/>
  <c r="G14" i="4"/>
  <c r="I14" i="4"/>
  <c r="L14" i="4"/>
  <c r="L16" i="4" s="1"/>
  <c r="P14" i="4"/>
  <c r="Q14" i="4"/>
  <c r="S14" i="4"/>
  <c r="F15" i="4"/>
  <c r="G15" i="4"/>
  <c r="I15" i="4"/>
  <c r="P15" i="4"/>
  <c r="Q15" i="4"/>
  <c r="S15" i="4"/>
  <c r="R15" i="7" l="1"/>
  <c r="R17" i="7"/>
  <c r="H14" i="7"/>
  <c r="R14" i="7"/>
  <c r="H17" i="7"/>
  <c r="H15" i="7"/>
  <c r="R17" i="6"/>
  <c r="R14" i="6"/>
  <c r="H17" i="6"/>
  <c r="H14" i="5"/>
  <c r="R17" i="5"/>
  <c r="H17" i="5"/>
  <c r="H15" i="5"/>
  <c r="R14" i="4"/>
  <c r="R15" i="4"/>
  <c r="H17" i="4"/>
  <c r="H15" i="4"/>
  <c r="H14" i="4"/>
  <c r="H17" i="8"/>
  <c r="H14" i="8"/>
  <c r="H14" i="6"/>
  <c r="H15" i="6"/>
  <c r="O4" i="2" l="1"/>
  <c r="O11" i="3"/>
  <c r="O10" i="3"/>
  <c r="O9" i="3"/>
  <c r="O8" i="3"/>
  <c r="O7" i="3"/>
  <c r="O6" i="3"/>
  <c r="O5" i="3"/>
  <c r="O4" i="3"/>
  <c r="O3" i="3"/>
  <c r="O8" i="2"/>
  <c r="O7" i="2"/>
  <c r="O6" i="2"/>
  <c r="O5" i="2"/>
  <c r="O3" i="2"/>
  <c r="O9" i="2"/>
  <c r="S7" i="1"/>
  <c r="T7" i="1"/>
  <c r="O10" i="2"/>
  <c r="N10" i="2"/>
  <c r="N5" i="2"/>
  <c r="N4" i="2"/>
  <c r="N6" i="3"/>
  <c r="N7" i="3"/>
  <c r="N8" i="3"/>
  <c r="N9" i="3"/>
  <c r="N10" i="3"/>
  <c r="N11" i="3"/>
  <c r="N12" i="3"/>
  <c r="N13" i="3"/>
  <c r="O13" i="3"/>
  <c r="O12" i="3"/>
  <c r="M9" i="3"/>
  <c r="M13" i="3"/>
  <c r="M12" i="3"/>
  <c r="M11" i="3"/>
  <c r="M10" i="3"/>
  <c r="M8" i="3"/>
  <c r="M7" i="3"/>
  <c r="M6" i="3"/>
  <c r="N5" i="3"/>
  <c r="M5" i="3"/>
  <c r="N4" i="3"/>
  <c r="M4" i="3"/>
  <c r="N3" i="3"/>
  <c r="M3" i="3"/>
  <c r="N7" i="2"/>
  <c r="N6" i="2"/>
  <c r="T12" i="1"/>
  <c r="T10" i="1"/>
  <c r="T11" i="1"/>
  <c r="S12" i="1"/>
  <c r="M10" i="2"/>
  <c r="N9" i="2"/>
  <c r="M9" i="2"/>
  <c r="N8" i="2"/>
  <c r="M8" i="2"/>
  <c r="M7" i="2"/>
  <c r="M6" i="2"/>
  <c r="M5" i="2"/>
  <c r="M4" i="2"/>
  <c r="N3" i="2"/>
  <c r="M3" i="2"/>
  <c r="S10" i="1" l="1"/>
  <c r="S3" i="1"/>
  <c r="T3" i="1"/>
  <c r="T9" i="1"/>
  <c r="T8" i="1"/>
  <c r="S11" i="1"/>
  <c r="S9" i="1"/>
  <c r="S8" i="1"/>
  <c r="T5" i="1"/>
  <c r="S5" i="1"/>
  <c r="T6" i="1" l="1"/>
  <c r="S6" i="1"/>
  <c r="T4" i="1"/>
  <c r="U22" i="1" l="1"/>
  <c r="S4" i="1"/>
  <c r="U23" i="1" s="1"/>
  <c r="W5" i="26"/>
  <c r="Y5" i="26" s="1"/>
  <c r="Y13" i="2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CFD183F-BD8C-4D36-AA85-AC58DF0BE9D3}" name="Query - A_day 1" description="Connection to the 'A_day 1' query in the workbook." type="100" refreshedVersion="8" minRefreshableVersion="5">
    <extLst>
      <ext xmlns:x15="http://schemas.microsoft.com/office/spreadsheetml/2010/11/main" uri="{DE250136-89BD-433C-8126-D09CA5730AF9}">
        <x15:connection id="181127db-40a1-4459-9f53-aa11da77f2fd"/>
      </ext>
    </extLst>
  </connection>
  <connection id="2" xr16:uid="{1F7E0181-2A4E-45BB-AFF4-C21F4569343B}" name="Query - A_day 2" description="Connection to the 'A_day 2' query in the workbook." type="100" refreshedVersion="8" minRefreshableVersion="5">
    <extLst>
      <ext xmlns:x15="http://schemas.microsoft.com/office/spreadsheetml/2010/11/main" uri="{DE250136-89BD-433C-8126-D09CA5730AF9}">
        <x15:connection id="5fbaea2f-0821-4615-b986-0dcb1fdf1d30"/>
      </ext>
    </extLst>
  </connection>
  <connection id="3" xr16:uid="{7D43EABF-6C74-4B09-8AE6-ADEADA1ED431}" name="Query - A_day 3" description="Connection to the 'A_day 3' query in the workbook." type="100" refreshedVersion="8" minRefreshableVersion="5">
    <extLst>
      <ext xmlns:x15="http://schemas.microsoft.com/office/spreadsheetml/2010/11/main" uri="{DE250136-89BD-433C-8126-D09CA5730AF9}">
        <x15:connection id="930db75a-9199-42f3-8545-8edbec033984"/>
      </ext>
    </extLst>
  </connection>
  <connection id="4" xr16:uid="{F8955BDD-092E-401C-B260-186057C2AE98}" name="Query - A_day 4" description="Connection to the 'A_day 4' query in the workbook." type="100" refreshedVersion="8" minRefreshableVersion="5">
    <extLst>
      <ext xmlns:x15="http://schemas.microsoft.com/office/spreadsheetml/2010/11/main" uri="{DE250136-89BD-433C-8126-D09CA5730AF9}">
        <x15:connection id="c4961713-09f4-4da3-ba2e-dfd81e5837fe"/>
      </ext>
    </extLst>
  </connection>
  <connection id="5" xr16:uid="{4CD02279-DFBE-45DE-983A-255F0E585B6A}" name="Query - A_day 5" description="Connection to the 'A_day 5' query in the workbook." type="100" refreshedVersion="8" minRefreshableVersion="5">
    <extLst>
      <ext xmlns:x15="http://schemas.microsoft.com/office/spreadsheetml/2010/11/main" uri="{DE250136-89BD-433C-8126-D09CA5730AF9}">
        <x15:connection id="582c0a5d-8fb0-49a3-ac08-81b643cd9485"/>
      </ext>
    </extLst>
  </connection>
  <connection id="6" xr16:uid="{38A39823-A5F5-4B14-B42B-0CCFB2A9A98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<sst xmlns="http://schemas.openxmlformats.org/spreadsheetml/2006/main" count="1003" uniqueCount="60">
  <si>
    <t>In seconds</t>
  </si>
  <si>
    <t>Day 1</t>
  </si>
  <si>
    <t>Day 2</t>
  </si>
  <si>
    <t>Day 3</t>
  </si>
  <si>
    <t>Day 4</t>
  </si>
  <si>
    <t>Day 5</t>
  </si>
  <si>
    <t>Means of the means</t>
  </si>
  <si>
    <t>Participants</t>
  </si>
  <si>
    <t>Pre</t>
  </si>
  <si>
    <t>Post</t>
  </si>
  <si>
    <t>All</t>
  </si>
  <si>
    <t>A</t>
  </si>
  <si>
    <t>Control</t>
  </si>
  <si>
    <t>Exp.</t>
  </si>
  <si>
    <t>B</t>
  </si>
  <si>
    <t>C</t>
  </si>
  <si>
    <t>D</t>
  </si>
  <si>
    <t>—</t>
  </si>
  <si>
    <t>E</t>
  </si>
  <si>
    <t>Bad clicks</t>
  </si>
  <si>
    <t>Mode</t>
  </si>
  <si>
    <t>Mean</t>
  </si>
  <si>
    <t>W</t>
  </si>
  <si>
    <r>
      <t>d</t>
    </r>
    <r>
      <rPr>
        <vertAlign val="subscript"/>
        <sz val="10"/>
        <color rgb="FF000000"/>
        <rFont val="Palatino Linotype"/>
        <family val="1"/>
        <charset val="204"/>
      </rPr>
      <t>w</t>
    </r>
  </si>
  <si>
    <r>
      <t>d</t>
    </r>
    <r>
      <rPr>
        <vertAlign val="subscript"/>
        <sz val="10"/>
        <color rgb="FF000000"/>
        <rFont val="Palatino Linotype"/>
        <family val="1"/>
        <charset val="204"/>
      </rPr>
      <t>C</t>
    </r>
    <r>
      <rPr>
        <sz val="10"/>
        <color rgb="FF000000"/>
        <rFont val="Palatino Linotype"/>
        <family val="1"/>
        <charset val="204"/>
      </rPr>
      <t xml:space="preserve"> (ms)</t>
    </r>
  </si>
  <si>
    <t>Post-test</t>
  </si>
  <si>
    <t>Pre-test</t>
  </si>
  <si>
    <t>Bad clicks: 0</t>
  </si>
  <si>
    <t>Bad clicks: 1</t>
  </si>
  <si>
    <t>Bad clicks: 2</t>
  </si>
  <si>
    <t>SD</t>
  </si>
  <si>
    <t>CV (%)</t>
  </si>
  <si>
    <t>Consistency</t>
  </si>
  <si>
    <t>low</t>
  </si>
  <si>
    <t>high</t>
  </si>
  <si>
    <t>-</t>
  </si>
  <si>
    <t>medium</t>
  </si>
  <si>
    <t>μ</t>
  </si>
  <si>
    <t>_C (s)</t>
  </si>
  <si>
    <t>Pre-test values</t>
  </si>
  <si>
    <t>Post-test values</t>
  </si>
  <si>
    <t>sum dt control</t>
  </si>
  <si>
    <t>sum dt experimental</t>
  </si>
  <si>
    <t>Diff.</t>
  </si>
  <si>
    <t>Experimental Reaction Times</t>
  </si>
  <si>
    <t>Release (s)</t>
  </si>
  <si>
    <t>Total Diff.:</t>
  </si>
  <si>
    <t>Control Reaction Times</t>
  </si>
  <si>
    <t>Means</t>
  </si>
  <si>
    <t>pre from system</t>
  </si>
  <si>
    <t>post from system</t>
  </si>
  <si>
    <t>Cognitive Cycle Iterations</t>
  </si>
  <si>
    <t>✓</t>
  </si>
  <si>
    <t>CCI results</t>
  </si>
  <si>
    <t>CRT reaction times</t>
  </si>
  <si>
    <t>Control task reaction times</t>
  </si>
  <si>
    <t>CCI (s)</t>
  </si>
  <si>
    <t>The system provided (y - m) values which is the time when the user presses the button minus the time for evoking hand muscle responses. That is why the recorded values had to be increased with 0.02.</t>
  </si>
  <si>
    <t>A (ms)</t>
  </si>
  <si>
    <t>y - m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</si>
</sst>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23" x14ac:knownFonts="1">
    <font>
      <sz val="11"/>
      <color theme="1"/>
      <name val="Aptos Narrow"/>
      <family val="2"/>
      <scheme val="minor"/>
    </font>
    <font>
      <sz val="10"/>
      <color rgb="FF000000"/>
      <name val="Aptos Narrow"/>
      <family val="2"/>
      <scheme val="minor"/>
    </font>
    <font>
      <sz val="12"/>
      <color theme="1"/>
      <name val="Arial"/>
      <family val="2"/>
      <charset val="204"/>
    </font>
    <font>
      <sz val="11"/>
      <color theme="1"/>
      <name val="Aptos Narrow"/>
      <family val="2"/>
      <scheme val="minor"/>
    </font>
    <font>
      <sz val="11"/>
      <color theme="1"/>
      <name val="Arial"/>
      <family val="2"/>
      <charset val="204"/>
    </font>
    <font>
      <sz val="9"/>
      <color theme="1"/>
      <name val="Palatino Linotype"/>
      <family val="1"/>
      <charset val="204"/>
    </font>
    <font>
      <i/>
      <sz val="9"/>
      <color theme="1"/>
      <name val="Palatino Linotype"/>
      <family val="1"/>
      <charset val="204"/>
    </font>
    <font>
      <i/>
      <sz val="10"/>
      <color theme="1"/>
      <name val="Palatino Linotype"/>
      <family val="1"/>
      <charset val="204"/>
    </font>
    <font>
      <sz val="12"/>
      <color theme="1"/>
      <name val="Palatino Linotype"/>
      <family val="1"/>
      <charset val="204"/>
    </font>
    <font>
      <sz val="10"/>
      <name val="Palatino Linotype"/>
      <family val="1"/>
      <charset val="204"/>
    </font>
    <font>
      <sz val="11"/>
      <color theme="1"/>
      <name val="Palatino Linotype"/>
      <family val="1"/>
      <charset val="204"/>
    </font>
    <font>
      <sz val="10"/>
      <color theme="1"/>
      <name val="Palatino Linotype"/>
      <family val="1"/>
      <charset val="204"/>
    </font>
    <font>
      <b/>
      <sz val="15"/>
      <color theme="1"/>
      <name val="Palatino Linotype"/>
      <family val="1"/>
      <charset val="204"/>
    </font>
    <font>
      <b/>
      <sz val="12"/>
      <color theme="1"/>
      <name val="Palatino Linotype"/>
      <family val="1"/>
      <charset val="204"/>
    </font>
    <font>
      <b/>
      <sz val="10"/>
      <name val="Palatino Linotype"/>
      <family val="1"/>
      <charset val="204"/>
    </font>
    <font>
      <b/>
      <sz val="12"/>
      <color rgb="FF1F1F1F"/>
      <name val="Palatino Linotype"/>
      <family val="1"/>
      <charset val="204"/>
    </font>
    <font>
      <b/>
      <sz val="11"/>
      <color theme="1"/>
      <name val="Aptos Narrow"/>
      <family val="2"/>
      <charset val="204"/>
      <scheme val="minor"/>
    </font>
    <font>
      <sz val="10"/>
      <color rgb="FF000000"/>
      <name val="Palatino Linotype"/>
      <family val="1"/>
      <charset val="204"/>
    </font>
    <font>
      <vertAlign val="subscript"/>
      <sz val="10"/>
      <color rgb="FF000000"/>
      <name val="Palatino Linotype"/>
      <family val="1"/>
      <charset val="204"/>
    </font>
    <font>
      <sz val="16"/>
      <color theme="1"/>
      <name val="Palatino Linotype"/>
      <family val="1"/>
      <charset val="204"/>
    </font>
    <font>
      <sz val="8"/>
      <color theme="1"/>
      <name val="Palatino Linotype"/>
      <family val="1"/>
      <charset val="204"/>
    </font>
    <font>
      <i/>
      <sz val="8"/>
      <color theme="1"/>
      <name val="Palatino Linotype"/>
      <family val="1"/>
      <charset val="204"/>
    </font>
    <font>
      <b/>
      <sz val="8"/>
      <color theme="1"/>
      <name val="Palatino Linotype"/>
      <family val="1"/>
      <charset val="204"/>
    </font>
  </fonts>
  <fills count="3">
    <fill>
      <patternFill patternType="none"/>
    </fill>
    <fill>
      <patternFill patternType="gray125"/>
    </fill>
    <fill>
      <patternFill patternType="solid">
        <fgColor rgb="FFFFFFFF"/>
        <bgColor rgb="FFFFFFFF"/>
      </patternFill>
    </fill>
  </fills>
  <borders count="4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273">
    <xf numFmtId="0" fontId="0" fillId="0" borderId="0" xfId="0"/>
    <xf numFmtId="0" fontId="3" fillId="0" borderId="0" xfId="1" applyFont="1" applyAlignment="1">
      <alignment horizontal="center"/>
    </xf>
    <xf numFmtId="0" fontId="0" fillId="0" borderId="0" xfId="0" applyAlignment="1">
      <alignment horizontal="center" vertical="center"/>
    </xf>
    <xf numFmtId="0" fontId="2" fillId="0" borderId="0" xfId="1"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0" fillId="0" borderId="4" xfId="0" applyBorder="1"/>
    <xf numFmtId="0" fontId="0" fillId="0" borderId="12" xfId="0" applyBorder="1"/>
    <xf numFmtId="0" fontId="0" fillId="0" borderId="14" xfId="0" applyBorder="1"/>
    <xf numFmtId="0" fontId="6" fillId="0" borderId="7" xfId="1" applyFont="1" applyBorder="1" applyAlignment="1">
      <alignment horizontal="center"/>
    </xf>
    <xf numFmtId="0" fontId="7" fillId="0" borderId="1" xfId="1" applyFont="1" applyBorder="1" applyAlignment="1">
      <alignment horizontal="center"/>
    </xf>
    <xf numFmtId="0" fontId="9" fillId="0" borderId="0" xfId="1" applyFont="1"/>
    <xf numFmtId="0" fontId="5" fillId="0" borderId="17" xfId="1" applyFont="1" applyBorder="1" applyAlignment="1">
      <alignment horizontal="center"/>
    </xf>
    <xf numFmtId="0" fontId="11" fillId="0" borderId="0" xfId="1" applyFont="1" applyAlignment="1">
      <alignment horizontal="center"/>
    </xf>
    <xf numFmtId="0" fontId="8" fillId="0" borderId="0" xfId="1" applyFont="1" applyAlignment="1">
      <alignment horizontal="center"/>
    </xf>
    <xf numFmtId="0" fontId="8" fillId="0" borderId="8" xfId="1" applyFont="1" applyBorder="1" applyAlignment="1">
      <alignment horizontal="center"/>
    </xf>
    <xf numFmtId="0" fontId="8" fillId="0" borderId="9" xfId="1" applyFont="1" applyBorder="1" applyAlignment="1">
      <alignment horizontal="center"/>
    </xf>
    <xf numFmtId="0" fontId="8" fillId="0" borderId="10" xfId="1" applyFont="1" applyBorder="1" applyAlignment="1">
      <alignment horizontal="center"/>
    </xf>
    <xf numFmtId="0" fontId="10" fillId="0" borderId="0" xfId="0" applyFont="1" applyAlignment="1">
      <alignment horizontal="center" vertical="center"/>
    </xf>
    <xf numFmtId="1" fontId="10" fillId="0" borderId="0" xfId="0" applyNumberFormat="1" applyFont="1" applyAlignment="1">
      <alignment horizontal="center" vertical="center"/>
    </xf>
    <xf numFmtId="1" fontId="10" fillId="0" borderId="0" xfId="0" applyNumberFormat="1" applyFont="1" applyAlignment="1">
      <alignment horizontal="center"/>
    </xf>
    <xf numFmtId="0" fontId="10" fillId="0" borderId="0" xfId="1" applyFont="1" applyAlignment="1">
      <alignment horizontal="center"/>
    </xf>
    <xf numFmtId="0" fontId="13" fillId="0" borderId="17" xfId="1" applyFont="1" applyBorder="1" applyAlignment="1">
      <alignment horizontal="center"/>
    </xf>
    <xf numFmtId="0" fontId="13" fillId="0" borderId="11" xfId="1" applyFont="1" applyBorder="1" applyAlignment="1">
      <alignment horizont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4" xfId="1" applyNumberFormat="1" applyFont="1" applyBorder="1" applyAlignment="1">
      <alignment horizontal="center" vertical="center"/>
    </xf>
    <xf numFmtId="164" fontId="5" fillId="0" borderId="5" xfId="1" applyNumberFormat="1" applyFont="1" applyBorder="1" applyAlignment="1">
      <alignment horizontal="center" vertical="center"/>
    </xf>
    <xf numFmtId="164" fontId="5" fillId="0" borderId="0" xfId="0" applyNumberFormat="1" applyFont="1" applyAlignment="1">
      <alignment horizontal="center" vertical="center"/>
    </xf>
    <xf numFmtId="164" fontId="5" fillId="0" borderId="16" xfId="0" applyNumberFormat="1" applyFont="1" applyBorder="1" applyAlignment="1">
      <alignment horizontal="center" vertical="center"/>
    </xf>
    <xf numFmtId="164" fontId="5" fillId="0" borderId="14" xfId="1" applyNumberFormat="1" applyFont="1" applyBorder="1" applyAlignment="1">
      <alignment horizontal="center" vertical="center"/>
    </xf>
    <xf numFmtId="164" fontId="5" fillId="0" borderId="15" xfId="1" applyNumberFormat="1" applyFont="1" applyBorder="1" applyAlignment="1">
      <alignment horizontal="center" vertical="center"/>
    </xf>
    <xf numFmtId="164" fontId="5" fillId="0" borderId="16" xfId="1"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4" xfId="1" applyNumberFormat="1" applyFont="1" applyBorder="1" applyAlignment="1">
      <alignment horizontal="center"/>
    </xf>
    <xf numFmtId="164" fontId="5" fillId="0" borderId="13" xfId="1" applyNumberFormat="1" applyFont="1" applyBorder="1" applyAlignment="1">
      <alignment horizontal="center"/>
    </xf>
    <xf numFmtId="164" fontId="5" fillId="0" borderId="12" xfId="1" applyNumberFormat="1" applyFont="1" applyBorder="1" applyAlignment="1">
      <alignment horizontal="center"/>
    </xf>
    <xf numFmtId="164" fontId="5" fillId="0" borderId="12"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2" xfId="1" applyNumberFormat="1" applyFont="1" applyBorder="1" applyAlignment="1">
      <alignment horizontal="center" vertical="center"/>
    </xf>
    <xf numFmtId="164" fontId="5" fillId="0" borderId="13" xfId="1" applyNumberFormat="1" applyFont="1" applyBorder="1" applyAlignment="1">
      <alignment horizontal="center" vertical="center"/>
    </xf>
    <xf numFmtId="164" fontId="5" fillId="0" borderId="5" xfId="1" applyNumberFormat="1" applyFont="1" applyBorder="1" applyAlignment="1">
      <alignment horizontal="center"/>
    </xf>
    <xf numFmtId="164" fontId="5" fillId="0" borderId="6" xfId="1" applyNumberFormat="1" applyFont="1" applyBorder="1" applyAlignment="1">
      <alignment horizontal="center"/>
    </xf>
    <xf numFmtId="164" fontId="5" fillId="0" borderId="12" xfId="0" applyNumberFormat="1" applyFont="1" applyBorder="1" applyAlignment="1">
      <alignment horizontal="center"/>
    </xf>
    <xf numFmtId="164" fontId="5" fillId="0" borderId="13" xfId="0" applyNumberFormat="1" applyFont="1" applyBorder="1" applyAlignment="1">
      <alignment horizontal="center"/>
    </xf>
    <xf numFmtId="164" fontId="5" fillId="0" borderId="4" xfId="0" applyNumberFormat="1" applyFont="1" applyBorder="1" applyAlignment="1">
      <alignment horizontal="center"/>
    </xf>
    <xf numFmtId="164" fontId="5" fillId="0" borderId="5" xfId="0" applyNumberFormat="1" applyFont="1" applyBorder="1" applyAlignment="1">
      <alignment horizontal="center"/>
    </xf>
    <xf numFmtId="164" fontId="5" fillId="0" borderId="6" xfId="0" applyNumberFormat="1" applyFont="1" applyBorder="1" applyAlignment="1">
      <alignment horizontal="center"/>
    </xf>
    <xf numFmtId="164" fontId="5" fillId="0" borderId="6" xfId="0" applyNumberFormat="1" applyFont="1" applyBorder="1" applyAlignment="1">
      <alignment horizontal="center" vertical="center"/>
    </xf>
    <xf numFmtId="0" fontId="10" fillId="0" borderId="0" xfId="0" applyFont="1"/>
    <xf numFmtId="0" fontId="6" fillId="0" borderId="7" xfId="1" applyFont="1" applyBorder="1" applyAlignment="1">
      <alignment horizontal="center" vertical="center"/>
    </xf>
    <xf numFmtId="0" fontId="10" fillId="0" borderId="0" xfId="0" applyFont="1" applyAlignment="1">
      <alignment vertical="center"/>
    </xf>
    <xf numFmtId="0" fontId="5" fillId="0" borderId="17" xfId="1" applyFont="1" applyBorder="1" applyAlignment="1">
      <alignment horizontal="center" vertical="center"/>
    </xf>
    <xf numFmtId="0" fontId="13" fillId="0" borderId="17" xfId="1" applyFont="1" applyBorder="1" applyAlignment="1">
      <alignment horizontal="center" vertical="center"/>
    </xf>
    <xf numFmtId="0" fontId="13" fillId="0" borderId="11" xfId="1" applyFont="1" applyBorder="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5" fillId="0" borderId="11" xfId="1" applyFont="1" applyBorder="1" applyAlignment="1">
      <alignment horizontal="center" vertical="center"/>
    </xf>
    <xf numFmtId="0" fontId="13" fillId="0" borderId="10" xfId="1" applyFont="1" applyBorder="1" applyAlignment="1">
      <alignment horizontal="center" vertical="center"/>
    </xf>
    <xf numFmtId="164" fontId="5" fillId="0" borderId="6" xfId="1" applyNumberFormat="1" applyFont="1" applyBorder="1" applyAlignment="1">
      <alignment horizontal="center" vertical="center"/>
    </xf>
    <xf numFmtId="164" fontId="5" fillId="0" borderId="0" xfId="1" applyNumberFormat="1" applyFont="1" applyAlignment="1">
      <alignment horizontal="center"/>
    </xf>
    <xf numFmtId="164" fontId="5" fillId="0" borderId="14" xfId="1" applyNumberFormat="1" applyFont="1" applyBorder="1" applyAlignment="1">
      <alignment horizontal="center"/>
    </xf>
    <xf numFmtId="164" fontId="5" fillId="0" borderId="15" xfId="1"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0" borderId="11" xfId="1" applyNumberFormat="1" applyFont="1" applyBorder="1" applyAlignment="1">
      <alignment horizontal="center" vertical="center"/>
    </xf>
    <xf numFmtId="164" fontId="5" fillId="0" borderId="18" xfId="1" applyNumberFormat="1" applyFont="1" applyBorder="1" applyAlignment="1">
      <alignment horizontal="center" vertical="center"/>
    </xf>
    <xf numFmtId="164" fontId="5" fillId="0" borderId="0" xfId="1" applyNumberFormat="1" applyFont="1" applyAlignment="1">
      <alignment horizontal="center" vertical="center"/>
    </xf>
    <xf numFmtId="164" fontId="5" fillId="0" borderId="0" xfId="0" applyNumberFormat="1" applyFont="1" applyAlignment="1">
      <alignment horizontal="center"/>
    </xf>
    <xf numFmtId="164" fontId="5" fillId="0" borderId="14" xfId="0" applyNumberFormat="1"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4" xfId="0" applyFont="1" applyBorder="1" applyAlignment="1">
      <alignment horizontal="center"/>
    </xf>
    <xf numFmtId="0" fontId="16" fillId="0" borderId="0" xfId="0" applyFont="1"/>
    <xf numFmtId="2" fontId="0" fillId="0" borderId="0" xfId="0" applyNumberFormat="1" applyAlignment="1">
      <alignment horizontal="center" vertical="center"/>
    </xf>
    <xf numFmtId="0" fontId="16" fillId="0" borderId="0" xfId="0" applyFont="1" applyAlignment="1">
      <alignment wrapText="1"/>
    </xf>
    <xf numFmtId="0" fontId="0" fillId="0" borderId="17" xfId="0" applyBorder="1"/>
    <xf numFmtId="1" fontId="0" fillId="0" borderId="17" xfId="0" applyNumberFormat="1" applyBorder="1" applyAlignment="1">
      <alignment horizontal="center" vertical="center"/>
    </xf>
    <xf numFmtId="0" fontId="0" fillId="0" borderId="16" xfId="0" applyBorder="1"/>
    <xf numFmtId="0" fontId="0" fillId="0" borderId="16" xfId="0" applyBorder="1" applyAlignment="1">
      <alignment horizontal="center" vertical="center"/>
    </xf>
    <xf numFmtId="0" fontId="0" fillId="0" borderId="6" xfId="0" applyBorder="1"/>
    <xf numFmtId="0" fontId="0" fillId="0" borderId="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17" fillId="0" borderId="17"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65" fontId="0" fillId="0" borderId="16" xfId="0" applyNumberFormat="1" applyBorder="1"/>
    <xf numFmtId="165" fontId="0" fillId="0" borderId="0" xfId="0" applyNumberFormat="1"/>
    <xf numFmtId="165" fontId="0" fillId="0" borderId="6" xfId="0" applyNumberFormat="1" applyBorder="1"/>
    <xf numFmtId="47" fontId="0" fillId="0" borderId="0" xfId="0" applyNumberFormat="1"/>
    <xf numFmtId="1" fontId="0" fillId="0" borderId="0" xfId="0" applyNumberFormat="1" applyAlignment="1">
      <alignment horizontal="center" vertical="center"/>
    </xf>
    <xf numFmtId="0" fontId="0" fillId="0" borderId="15" xfId="0" applyBorder="1"/>
    <xf numFmtId="0" fontId="0" fillId="0" borderId="5" xfId="0" applyBorder="1"/>
    <xf numFmtId="164" fontId="0" fillId="0" borderId="14" xfId="0" applyNumberFormat="1" applyBorder="1"/>
    <xf numFmtId="164" fontId="0" fillId="0" borderId="12" xfId="0" applyNumberFormat="1" applyBorder="1"/>
    <xf numFmtId="164" fontId="0" fillId="0" borderId="4" xfId="0" applyNumberFormat="1" applyBorder="1"/>
    <xf numFmtId="0" fontId="12" fillId="0" borderId="16" xfId="1"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166" fontId="0" fillId="0" borderId="16" xfId="0" applyNumberFormat="1" applyBorder="1" applyAlignment="1">
      <alignment horizontal="center" vertical="center"/>
    </xf>
    <xf numFmtId="164" fontId="0" fillId="0" borderId="14" xfId="0" applyNumberFormat="1" applyBorder="1" applyAlignment="1">
      <alignment horizontal="center" vertical="center"/>
    </xf>
    <xf numFmtId="166" fontId="0" fillId="0" borderId="16" xfId="0" applyNumberFormat="1" applyBorder="1"/>
    <xf numFmtId="166" fontId="0" fillId="0" borderId="0" xfId="0" applyNumberFormat="1" applyAlignment="1">
      <alignment horizontal="center" vertical="center"/>
    </xf>
    <xf numFmtId="164" fontId="0" fillId="0" borderId="12" xfId="0" applyNumberFormat="1" applyBorder="1" applyAlignment="1">
      <alignment horizontal="center" vertical="center"/>
    </xf>
    <xf numFmtId="166" fontId="0" fillId="0" borderId="0" xfId="0" applyNumberFormat="1"/>
    <xf numFmtId="166" fontId="0" fillId="0" borderId="6" xfId="0" applyNumberFormat="1" applyBorder="1" applyAlignment="1">
      <alignment horizontal="center" vertical="center"/>
    </xf>
    <xf numFmtId="164" fontId="0" fillId="0" borderId="4" xfId="0" applyNumberFormat="1" applyBorder="1" applyAlignment="1">
      <alignment horizontal="center" vertical="center"/>
    </xf>
    <xf numFmtId="166" fontId="0" fillId="0" borderId="6" xfId="0" applyNumberFormat="1" applyBorder="1"/>
    <xf numFmtId="164" fontId="0" fillId="0" borderId="17" xfId="0" applyNumberFormat="1" applyBorder="1"/>
    <xf numFmtId="0" fontId="16" fillId="0" borderId="17" xfId="0" applyFont="1" applyBorder="1" applyAlignment="1">
      <alignment horizontal="center"/>
    </xf>
    <xf numFmtId="164" fontId="0" fillId="0" borderId="14" xfId="0" applyNumberFormat="1" applyBorder="1" applyAlignment="1">
      <alignment horizontal="center"/>
    </xf>
    <xf numFmtId="0" fontId="0" fillId="0" borderId="13" xfId="0" applyBorder="1"/>
    <xf numFmtId="164" fontId="0" fillId="0" borderId="12" xfId="0" applyNumberFormat="1" applyBorder="1" applyAlignment="1">
      <alignment horizontal="center"/>
    </xf>
    <xf numFmtId="164" fontId="0" fillId="0" borderId="4" xfId="0" applyNumberFormat="1" applyBorder="1" applyAlignment="1">
      <alignment horizontal="center"/>
    </xf>
    <xf numFmtId="0" fontId="0" fillId="0" borderId="20" xfId="0" applyBorder="1" applyAlignment="1">
      <alignment horizontal="center" vertical="center"/>
    </xf>
    <xf numFmtId="0" fontId="16" fillId="0" borderId="0" xfId="0" applyFont="1" applyAlignment="1">
      <alignment horizontal="center" vertical="center"/>
    </xf>
    <xf numFmtId="164" fontId="0" fillId="0" borderId="17" xfId="0" applyNumberFormat="1" applyBorder="1" applyAlignment="1">
      <alignment horizontal="center" vertical="center"/>
    </xf>
    <xf numFmtId="0" fontId="16" fillId="0" borderId="17" xfId="0" applyFont="1" applyBorder="1" applyAlignment="1">
      <alignment horizontal="center" vertical="center"/>
    </xf>
    <xf numFmtId="164" fontId="5" fillId="0" borderId="19" xfId="1" applyNumberFormat="1" applyFont="1" applyBorder="1" applyAlignment="1">
      <alignment horizontal="center" vertical="center"/>
    </xf>
    <xf numFmtId="0" fontId="16" fillId="0" borderId="0" xfId="0" applyFont="1" applyAlignment="1">
      <alignment horizontal="left" vertical="center" wrapText="1"/>
    </xf>
    <xf numFmtId="0" fontId="13" fillId="0" borderId="4" xfId="1" applyFont="1" applyBorder="1" applyAlignment="1">
      <alignment horizontal="center"/>
    </xf>
    <xf numFmtId="0" fontId="5" fillId="0" borderId="10" xfId="1" applyFont="1" applyBorder="1" applyAlignment="1">
      <alignment horizontal="center"/>
    </xf>
    <xf numFmtId="0" fontId="13" fillId="0" borderId="10" xfId="1" applyFont="1" applyBorder="1" applyAlignment="1">
      <alignment horizontal="center"/>
    </xf>
    <xf numFmtId="0" fontId="5" fillId="0" borderId="0" xfId="0" applyFont="1" applyAlignment="1">
      <alignment horizontal="center" vertical="center"/>
    </xf>
    <xf numFmtId="0" fontId="10" fillId="0" borderId="0" xfId="0" applyFont="1" applyAlignment="1">
      <alignment horizontal="center"/>
    </xf>
    <xf numFmtId="0" fontId="5" fillId="0" borderId="0" xfId="0" applyFont="1" applyAlignment="1">
      <alignment horizontal="center"/>
    </xf>
    <xf numFmtId="0" fontId="14" fillId="0" borderId="3" xfId="1" applyFont="1" applyBorder="1" applyAlignment="1">
      <alignment vertical="center"/>
    </xf>
    <xf numFmtId="0" fontId="11" fillId="0" borderId="20" xfId="1" applyFont="1" applyBorder="1" applyAlignment="1">
      <alignment horizontal="center" vertical="center"/>
    </xf>
    <xf numFmtId="0" fontId="11" fillId="0" borderId="17" xfId="1" applyFont="1" applyBorder="1" applyAlignment="1">
      <alignment horizontal="center" vertical="center"/>
    </xf>
    <xf numFmtId="164" fontId="0" fillId="0" borderId="0" xfId="0" applyNumberFormat="1" applyAlignment="1">
      <alignment horizontal="center" vertical="center"/>
    </xf>
    <xf numFmtId="0" fontId="12" fillId="0" borderId="0" xfId="1" applyFont="1" applyAlignment="1">
      <alignment horizontal="center" vertical="center"/>
    </xf>
    <xf numFmtId="0" fontId="11" fillId="0" borderId="0" xfId="1" applyFont="1" applyAlignment="1">
      <alignment horizontal="center" vertical="center"/>
    </xf>
    <xf numFmtId="164" fontId="5" fillId="0" borderId="18" xfId="1" applyNumberFormat="1" applyFont="1" applyBorder="1" applyAlignment="1">
      <alignment horizontal="center"/>
    </xf>
    <xf numFmtId="164" fontId="5" fillId="0" borderId="11" xfId="1" applyNumberFormat="1" applyFont="1" applyBorder="1" applyAlignment="1">
      <alignment horizontal="center"/>
    </xf>
    <xf numFmtId="164" fontId="5" fillId="0" borderId="19" xfId="1" applyNumberFormat="1" applyFont="1" applyBorder="1" applyAlignment="1">
      <alignment horizontal="center"/>
    </xf>
    <xf numFmtId="164" fontId="5" fillId="0" borderId="16" xfId="0" applyNumberFormat="1" applyFont="1" applyBorder="1" applyAlignment="1">
      <alignment horizontal="center"/>
    </xf>
    <xf numFmtId="164" fontId="5" fillId="0" borderId="15" xfId="0" applyNumberFormat="1" applyFont="1" applyBorder="1" applyAlignment="1">
      <alignment horizontal="center"/>
    </xf>
    <xf numFmtId="164" fontId="5" fillId="0" borderId="19" xfId="0" applyNumberFormat="1" applyFont="1" applyBorder="1" applyAlignment="1">
      <alignment horizontal="center"/>
    </xf>
    <xf numFmtId="164" fontId="5" fillId="0" borderId="18" xfId="0" applyNumberFormat="1" applyFont="1" applyBorder="1" applyAlignment="1">
      <alignment horizontal="center"/>
    </xf>
    <xf numFmtId="164" fontId="5" fillId="0" borderId="11" xfId="0" applyNumberFormat="1" applyFont="1" applyBorder="1" applyAlignment="1">
      <alignment horizontal="center"/>
    </xf>
    <xf numFmtId="164" fontId="5" fillId="0" borderId="16" xfId="1" applyNumberFormat="1" applyFont="1" applyBorder="1" applyAlignment="1">
      <alignment horizontal="center"/>
    </xf>
    <xf numFmtId="164" fontId="5" fillId="0" borderId="26"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8" fillId="0" borderId="32"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164" fontId="5" fillId="0" borderId="35" xfId="0" applyNumberFormat="1" applyFont="1" applyBorder="1" applyAlignment="1">
      <alignment horizontal="center" vertical="center"/>
    </xf>
    <xf numFmtId="164" fontId="5" fillId="0" borderId="36" xfId="0" applyNumberFormat="1" applyFont="1" applyBorder="1" applyAlignment="1">
      <alignment horizontal="center" vertical="center"/>
    </xf>
    <xf numFmtId="164" fontId="5" fillId="0" borderId="37" xfId="0" applyNumberFormat="1" applyFont="1" applyBorder="1" applyAlignment="1">
      <alignment horizontal="center" vertical="center"/>
    </xf>
    <xf numFmtId="164"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164" fontId="5" fillId="0" borderId="40" xfId="0" applyNumberFormat="1" applyFont="1" applyBorder="1" applyAlignment="1">
      <alignment horizontal="center" vertical="center"/>
    </xf>
    <xf numFmtId="164" fontId="5" fillId="0" borderId="41" xfId="0" applyNumberFormat="1" applyFont="1" applyBorder="1" applyAlignment="1">
      <alignment horizontal="center" vertical="center"/>
    </xf>
    <xf numFmtId="164" fontId="5" fillId="0" borderId="42" xfId="0" applyNumberFormat="1" applyFont="1" applyBorder="1" applyAlignment="1">
      <alignment horizontal="center" vertical="center"/>
    </xf>
    <xf numFmtId="0" fontId="8" fillId="0" borderId="25" xfId="1" applyFont="1" applyBorder="1" applyAlignment="1">
      <alignment horizontal="center"/>
    </xf>
    <xf numFmtId="0" fontId="14" fillId="0" borderId="13" xfId="1" applyFont="1" applyBorder="1" applyAlignment="1">
      <alignment vertical="center"/>
    </xf>
    <xf numFmtId="0" fontId="13" fillId="0" borderId="0" xfId="1" applyFont="1" applyAlignment="1">
      <alignment horizontal="center" vertical="center"/>
    </xf>
    <xf numFmtId="0" fontId="13" fillId="0" borderId="13" xfId="1" applyFont="1" applyBorder="1" applyAlignment="1">
      <alignment horizontal="center" vertical="center"/>
    </xf>
    <xf numFmtId="0" fontId="20" fillId="0" borderId="17" xfId="1" applyFont="1" applyBorder="1" applyAlignment="1">
      <alignment horizontal="center" vertical="center"/>
    </xf>
    <xf numFmtId="0" fontId="21" fillId="0" borderId="7" xfId="1" applyFont="1" applyBorder="1" applyAlignment="1">
      <alignment horizontal="center" vertical="center"/>
    </xf>
    <xf numFmtId="0" fontId="14" fillId="0" borderId="0" xfId="1" applyFont="1" applyAlignment="1">
      <alignment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13" fillId="0" borderId="4"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5" xfId="1" applyFont="1" applyBorder="1" applyAlignment="1">
      <alignment horizontal="center" vertical="center" wrapText="1"/>
    </xf>
    <xf numFmtId="0" fontId="13" fillId="0" borderId="10" xfId="1" applyFont="1" applyBorder="1" applyAlignment="1">
      <alignment horizontal="center" vertical="center" wrapText="1"/>
    </xf>
    <xf numFmtId="0" fontId="22" fillId="0" borderId="10" xfId="1" applyFont="1" applyBorder="1" applyAlignment="1">
      <alignment horizontal="center"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13" fillId="0" borderId="5" xfId="1" applyFont="1" applyBorder="1" applyAlignment="1">
      <alignment horizontal="center" vertical="center" wrapText="1"/>
    </xf>
    <xf numFmtId="0" fontId="0" fillId="0" borderId="11" xfId="0" applyBorder="1" applyAlignment="1">
      <alignment horizontal="center" vertical="center"/>
    </xf>
    <xf numFmtId="0" fontId="6" fillId="0" borderId="43" xfId="1" applyFont="1" applyBorder="1" applyAlignment="1">
      <alignment horizontal="center" vertical="center"/>
    </xf>
    <xf numFmtId="0" fontId="8" fillId="0" borderId="5" xfId="1" applyFont="1" applyBorder="1" applyAlignment="1">
      <alignment horizontal="center"/>
    </xf>
    <xf numFmtId="0" fontId="8" fillId="0" borderId="47" xfId="1" applyFont="1" applyBorder="1" applyAlignment="1">
      <alignment horizontal="center"/>
    </xf>
    <xf numFmtId="0" fontId="8" fillId="0" borderId="29" xfId="1" applyFont="1" applyBorder="1" applyAlignment="1">
      <alignment horizontal="center"/>
    </xf>
    <xf numFmtId="0" fontId="8" fillId="0" borderId="30" xfId="1" applyFont="1" applyBorder="1" applyAlignment="1">
      <alignment horizontal="center"/>
    </xf>
    <xf numFmtId="0" fontId="8" fillId="0" borderId="31" xfId="1" applyFont="1" applyBorder="1" applyAlignment="1">
      <alignment horizontal="center"/>
    </xf>
    <xf numFmtId="164" fontId="0" fillId="0" borderId="6"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15" xfId="0" applyNumberFormat="1" applyBorder="1" applyAlignment="1">
      <alignment horizontal="center" vertical="center"/>
    </xf>
    <xf numFmtId="0" fontId="8" fillId="0" borderId="11" xfId="1" applyFont="1" applyBorder="1" applyAlignment="1">
      <alignment horizontal="center"/>
    </xf>
    <xf numFmtId="0" fontId="8" fillId="0" borderId="18" xfId="1" applyFont="1" applyBorder="1" applyAlignment="1">
      <alignment horizontal="center"/>
    </xf>
    <xf numFmtId="0" fontId="8" fillId="0" borderId="17" xfId="1" applyFont="1" applyBorder="1" applyAlignment="1">
      <alignment horizontal="center"/>
    </xf>
    <xf numFmtId="0" fontId="8" fillId="0" borderId="4" xfId="1" applyFont="1" applyBorder="1" applyAlignment="1">
      <alignment horizontal="center"/>
    </xf>
    <xf numFmtId="164" fontId="0" fillId="0" borderId="18" xfId="0" applyNumberFormat="1" applyBorder="1" applyAlignment="1">
      <alignment horizontal="center" vertical="center"/>
    </xf>
    <xf numFmtId="0" fontId="6" fillId="0" borderId="10" xfId="1" applyFont="1" applyBorder="1" applyAlignment="1">
      <alignment horizontal="center" vertical="center"/>
    </xf>
    <xf numFmtId="164" fontId="0" fillId="0" borderId="11" xfId="0" applyNumberFormat="1" applyBorder="1" applyAlignment="1">
      <alignment horizontal="center" vertical="center"/>
    </xf>
    <xf numFmtId="0" fontId="10" fillId="0" borderId="29"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0" fillId="0" borderId="0" xfId="0" applyAlignment="1">
      <alignment horizontal="center" wrapText="1"/>
    </xf>
    <xf numFmtId="164" fontId="5" fillId="0" borderId="0" xfId="0" applyNumberFormat="1" applyFont="1" applyAlignment="1">
      <alignment horizontal="right"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5" fillId="2" borderId="11"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18" xfId="1" applyFont="1" applyFill="1" applyBorder="1" applyAlignment="1">
      <alignment horizontal="center" vertical="center"/>
    </xf>
    <xf numFmtId="0" fontId="13" fillId="0" borderId="1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5" xfId="1" applyFont="1" applyBorder="1" applyAlignment="1">
      <alignment horizontal="center" vertical="center"/>
    </xf>
    <xf numFmtId="0" fontId="19" fillId="0" borderId="0" xfId="0" applyFont="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4" fillId="0" borderId="2" xfId="1" applyFont="1" applyBorder="1" applyAlignment="1">
      <alignment vertical="center"/>
    </xf>
    <xf numFmtId="0" fontId="15" fillId="2" borderId="1" xfId="1" applyFont="1" applyFill="1" applyBorder="1" applyAlignment="1">
      <alignment horizontal="center" vertical="center"/>
    </xf>
    <xf numFmtId="0" fontId="15" fillId="2" borderId="3" xfId="1" applyFont="1" applyFill="1" applyBorder="1" applyAlignment="1">
      <alignment horizontal="center" vertical="center"/>
    </xf>
    <xf numFmtId="0" fontId="14" fillId="0" borderId="3" xfId="1" applyFont="1" applyBorder="1" applyAlignment="1">
      <alignment vertical="center"/>
    </xf>
    <xf numFmtId="0" fontId="14" fillId="0" borderId="5" xfId="1" applyFont="1" applyBorder="1" applyAlignment="1">
      <alignment vertical="center"/>
    </xf>
    <xf numFmtId="0" fontId="19" fillId="0" borderId="6"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19" fillId="0" borderId="1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3" fillId="0" borderId="24" xfId="1" applyFont="1" applyBorder="1" applyAlignment="1">
      <alignment horizontal="center" vertical="center"/>
    </xf>
    <xf numFmtId="0" fontId="13" fillId="0" borderId="16" xfId="1" applyFont="1" applyBorder="1" applyAlignment="1">
      <alignment horizontal="center" vertical="center"/>
    </xf>
    <xf numFmtId="0" fontId="15" fillId="2" borderId="14" xfId="1" applyFont="1" applyFill="1" applyBorder="1" applyAlignment="1">
      <alignment horizontal="center" vertical="center"/>
    </xf>
    <xf numFmtId="0" fontId="15" fillId="2" borderId="16" xfId="1" applyFont="1" applyFill="1" applyBorder="1" applyAlignment="1">
      <alignment horizontal="center" vertical="center"/>
    </xf>
    <xf numFmtId="0" fontId="13" fillId="0" borderId="14" xfId="1" applyFont="1" applyBorder="1" applyAlignment="1">
      <alignment horizontal="center" vertical="center"/>
    </xf>
    <xf numFmtId="0" fontId="13" fillId="0" borderId="12" xfId="1" applyFont="1" applyBorder="1" applyAlignment="1">
      <alignment horizontal="center" vertical="center"/>
    </xf>
    <xf numFmtId="0" fontId="13" fillId="0" borderId="0" xfId="1" applyFont="1" applyAlignment="1">
      <alignment horizontal="center" vertical="center"/>
    </xf>
    <xf numFmtId="0" fontId="10" fillId="0" borderId="44" xfId="0" applyFont="1" applyBorder="1" applyAlignment="1">
      <alignment horizontal="center"/>
    </xf>
    <xf numFmtId="0" fontId="10" fillId="0" borderId="45" xfId="0" applyFont="1" applyBorder="1" applyAlignment="1">
      <alignment horizontal="center"/>
    </xf>
    <xf numFmtId="0" fontId="10" fillId="0" borderId="46" xfId="0" applyFont="1" applyBorder="1" applyAlignment="1">
      <alignment horizontal="center"/>
    </xf>
    <xf numFmtId="0" fontId="0" fillId="0" borderId="0" xfId="0" applyAlignment="1">
      <alignment horizontal="center"/>
    </xf>
    <xf numFmtId="0" fontId="10" fillId="0" borderId="17" xfId="0" applyFont="1" applyBorder="1" applyAlignment="1">
      <alignment horizontal="center"/>
    </xf>
    <xf numFmtId="0" fontId="13" fillId="0" borderId="1" xfId="1" applyFont="1" applyBorder="1" applyAlignment="1">
      <alignment horizontal="center"/>
    </xf>
    <xf numFmtId="0" fontId="14" fillId="0" borderId="2" xfId="1" applyFont="1" applyBorder="1"/>
    <xf numFmtId="0" fontId="15" fillId="2" borderId="1" xfId="1" applyFont="1" applyFill="1" applyBorder="1" applyAlignment="1">
      <alignment horizontal="center"/>
    </xf>
    <xf numFmtId="0" fontId="14" fillId="0" borderId="3" xfId="1" applyFont="1" applyBorder="1"/>
    <xf numFmtId="0" fontId="13" fillId="0" borderId="4" xfId="1" applyFont="1" applyBorder="1" applyAlignment="1">
      <alignment horizontal="center"/>
    </xf>
    <xf numFmtId="0" fontId="14" fillId="0" borderId="5" xfId="1" applyFont="1" applyBorder="1"/>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center"/>
    </xf>
    <xf numFmtId="0" fontId="12" fillId="0" borderId="4" xfId="1" applyFont="1" applyBorder="1" applyAlignment="1">
      <alignment horizontal="center" vertical="center"/>
    </xf>
    <xf numFmtId="0" fontId="12" fillId="0" borderId="14" xfId="1" applyFont="1" applyBorder="1" applyAlignment="1">
      <alignment horizontal="center" vertical="center"/>
    </xf>
    <xf numFmtId="0" fontId="13" fillId="0" borderId="21" xfId="1" applyFont="1" applyBorder="1" applyAlignment="1">
      <alignment horizontal="center"/>
    </xf>
    <xf numFmtId="0" fontId="13" fillId="0" borderId="22" xfId="1" applyFont="1" applyBorder="1" applyAlignment="1">
      <alignment horizontal="center"/>
    </xf>
    <xf numFmtId="0" fontId="13" fillId="0" borderId="23" xfId="1" applyFont="1" applyBorder="1" applyAlignment="1">
      <alignment horizontal="center"/>
    </xf>
    <xf numFmtId="0" fontId="15" fillId="2" borderId="21" xfId="1" applyFont="1" applyFill="1" applyBorder="1" applyAlignment="1">
      <alignment horizontal="center"/>
    </xf>
    <xf numFmtId="0" fontId="15" fillId="2" borderId="22" xfId="1" applyFont="1" applyFill="1" applyBorder="1" applyAlignment="1">
      <alignment horizontal="center"/>
    </xf>
    <xf numFmtId="0" fontId="15" fillId="2" borderId="23" xfId="1" applyFont="1" applyFill="1" applyBorder="1" applyAlignment="1">
      <alignment horizontal="center"/>
    </xf>
    <xf numFmtId="0" fontId="13" fillId="0" borderId="24" xfId="1" applyFont="1" applyBorder="1" applyAlignment="1">
      <alignment horizontal="center"/>
    </xf>
    <xf numFmtId="0" fontId="13" fillId="0" borderId="16" xfId="1" applyFont="1" applyBorder="1" applyAlignment="1">
      <alignment horizontal="center"/>
    </xf>
    <xf numFmtId="0" fontId="13" fillId="0" borderId="15" xfId="1" applyFont="1" applyBorder="1" applyAlignment="1">
      <alignment horizontal="center"/>
    </xf>
    <xf numFmtId="0" fontId="13" fillId="0" borderId="12" xfId="1" applyFont="1" applyBorder="1" applyAlignment="1">
      <alignment horizontal="center"/>
    </xf>
    <xf numFmtId="0" fontId="13" fillId="0" borderId="0" xfId="1" applyFont="1" applyAlignment="1">
      <alignment horizontal="center"/>
    </xf>
    <xf numFmtId="0" fontId="0" fillId="0" borderId="0" xfId="0"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cellXfs>
  <cellStyles count="2">
    <cellStyle name="Normal" xfId="0" builtinId="0"/>
    <cellStyle name="Normal 2" xfId="1" xr:uid="{6DB6ACB4-1C05-4E17-AB5A-F60D8734F6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Pre-test</a:t>
            </a:r>
            <a:r>
              <a:rPr lang="en-US" baseline="0"/>
              <a:t> values</a:t>
            </a:r>
            <a:endParaRPr lang="en-US"/>
          </a:p>
        </c:rich>
      </c:tx>
      <c:layout>
        <c:manualLayout>
          <c:xMode val="edge"/>
          <c:yMode val="edge"/>
          <c:x val="0.40527170036331422"/>
          <c:y val="2.77779214207355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2"/>
            <c:dispRSqr val="0"/>
            <c:dispEq val="1"/>
            <c:trendlineLbl>
              <c:layout>
                <c:manualLayout>
                  <c:x val="0.10706947609959609"/>
                  <c:y val="-9.070795685485988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trendlineLbl>
          </c:trendline>
          <c:xVal>
            <c:numRef>
              <c:f>'experimental CCI'!$S$6:$S$38</c:f>
              <c:numCache>
                <c:formatCode>General</c:formatCode>
                <c:ptCount val="33"/>
                <c:pt idx="0">
                  <c:v>1</c:v>
                </c:pt>
                <c:pt idx="1">
                  <c:v>1</c:v>
                </c:pt>
                <c:pt idx="2">
                  <c:v>1</c:v>
                </c:pt>
                <c:pt idx="3">
                  <c:v>1</c:v>
                </c:pt>
                <c:pt idx="4">
                  <c:v>1</c:v>
                </c:pt>
                <c:pt idx="5">
                  <c:v>1</c:v>
                </c:pt>
                <c:pt idx="6">
                  <c:v>1</c:v>
                </c:pt>
                <c:pt idx="7">
                  <c:v>1</c:v>
                </c:pt>
                <c:pt idx="8">
                  <c:v>2</c:v>
                </c:pt>
                <c:pt idx="9">
                  <c:v>2</c:v>
                </c:pt>
                <c:pt idx="10">
                  <c:v>2</c:v>
                </c:pt>
                <c:pt idx="11">
                  <c:v>2</c:v>
                </c:pt>
                <c:pt idx="12">
                  <c:v>2</c:v>
                </c:pt>
                <c:pt idx="13">
                  <c:v>2</c:v>
                </c:pt>
                <c:pt idx="14">
                  <c:v>3</c:v>
                </c:pt>
                <c:pt idx="15">
                  <c:v>3</c:v>
                </c:pt>
                <c:pt idx="16">
                  <c:v>3</c:v>
                </c:pt>
                <c:pt idx="17">
                  <c:v>3</c:v>
                </c:pt>
                <c:pt idx="18">
                  <c:v>3</c:v>
                </c:pt>
                <c:pt idx="19">
                  <c:v>3</c:v>
                </c:pt>
                <c:pt idx="20">
                  <c:v>3</c:v>
                </c:pt>
                <c:pt idx="21">
                  <c:v>4</c:v>
                </c:pt>
                <c:pt idx="22">
                  <c:v>4</c:v>
                </c:pt>
                <c:pt idx="23">
                  <c:v>4</c:v>
                </c:pt>
                <c:pt idx="24">
                  <c:v>4</c:v>
                </c:pt>
                <c:pt idx="25">
                  <c:v>4</c:v>
                </c:pt>
                <c:pt idx="26">
                  <c:v>5</c:v>
                </c:pt>
                <c:pt idx="27">
                  <c:v>5</c:v>
                </c:pt>
                <c:pt idx="28">
                  <c:v>5</c:v>
                </c:pt>
                <c:pt idx="29">
                  <c:v>5</c:v>
                </c:pt>
                <c:pt idx="30">
                  <c:v>5</c:v>
                </c:pt>
                <c:pt idx="31">
                  <c:v>5</c:v>
                </c:pt>
                <c:pt idx="32">
                  <c:v>5</c:v>
                </c:pt>
              </c:numCache>
            </c:numRef>
          </c:xVal>
          <c:yVal>
            <c:numRef>
              <c:f>'experimental CCI'!$T$6:$T$38</c:f>
              <c:numCache>
                <c:formatCode>0.000</c:formatCode>
                <c:ptCount val="33"/>
                <c:pt idx="0">
                  <c:v>0.41194369999999997</c:v>
                </c:pt>
                <c:pt idx="1">
                  <c:v>0.33438000000000001</c:v>
                </c:pt>
                <c:pt idx="2">
                  <c:v>0.28482000000000002</c:v>
                </c:pt>
                <c:pt idx="3">
                  <c:v>0.24254999999999999</c:v>
                </c:pt>
                <c:pt idx="4">
                  <c:v>0.36466999999999999</c:v>
                </c:pt>
                <c:pt idx="5" formatCode="General">
                  <c:v>0.62343000000000004</c:v>
                </c:pt>
                <c:pt idx="6" formatCode="General">
                  <c:v>0.45999000000000001</c:v>
                </c:pt>
                <c:pt idx="7" formatCode="General">
                  <c:v>0.438</c:v>
                </c:pt>
                <c:pt idx="8">
                  <c:v>0.43169999999999997</c:v>
                </c:pt>
                <c:pt idx="9">
                  <c:v>0.35627999999999999</c:v>
                </c:pt>
                <c:pt idx="10">
                  <c:v>0.26129999999999998</c:v>
                </c:pt>
                <c:pt idx="11" formatCode="General">
                  <c:v>0.53152999999999995</c:v>
                </c:pt>
                <c:pt idx="12" formatCode="General">
                  <c:v>0.5605</c:v>
                </c:pt>
                <c:pt idx="13" formatCode="General">
                  <c:v>0.44336999999999999</c:v>
                </c:pt>
                <c:pt idx="14">
                  <c:v>0.43855</c:v>
                </c:pt>
                <c:pt idx="15">
                  <c:v>0.40054000000000001</c:v>
                </c:pt>
                <c:pt idx="16">
                  <c:v>0.29981000000000002</c:v>
                </c:pt>
                <c:pt idx="17">
                  <c:v>0.24251</c:v>
                </c:pt>
                <c:pt idx="18">
                  <c:v>0.35132999999999998</c:v>
                </c:pt>
                <c:pt idx="19" formatCode="General">
                  <c:v>0.51437999999999995</c:v>
                </c:pt>
                <c:pt idx="20" formatCode="General">
                  <c:v>0.66529000000000005</c:v>
                </c:pt>
                <c:pt idx="21">
                  <c:v>0.37067</c:v>
                </c:pt>
                <c:pt idx="22">
                  <c:v>0.44330000000000003</c:v>
                </c:pt>
                <c:pt idx="23">
                  <c:v>0.25817000000000001</c:v>
                </c:pt>
                <c:pt idx="24" formatCode="General">
                  <c:v>0.46110000000000001</c:v>
                </c:pt>
                <c:pt idx="25" formatCode="General">
                  <c:v>0.47326000000000001</c:v>
                </c:pt>
                <c:pt idx="26">
                  <c:v>0.45065</c:v>
                </c:pt>
                <c:pt idx="27">
                  <c:v>0.4123</c:v>
                </c:pt>
                <c:pt idx="28">
                  <c:v>0.27306000000000002</c:v>
                </c:pt>
                <c:pt idx="29">
                  <c:v>0.25695000000000001</c:v>
                </c:pt>
                <c:pt idx="30">
                  <c:v>0.34854000000000002</c:v>
                </c:pt>
                <c:pt idx="31" formatCode="General">
                  <c:v>0.49740000000000001</c:v>
                </c:pt>
                <c:pt idx="32" formatCode="General">
                  <c:v>0.39800999999999997</c:v>
                </c:pt>
              </c:numCache>
            </c:numRef>
          </c:yVal>
          <c:smooth val="0"/>
          <c:extLst>
            <c:ext xmlns:c16="http://schemas.microsoft.com/office/drawing/2014/chart" uri="{C3380CC4-5D6E-409C-BE32-E72D297353CC}">
              <c16:uniqueId val="{00000000-A7EB-4E07-992E-7D7AFC05665E}"/>
            </c:ext>
          </c:extLst>
        </c:ser>
        <c:dLbls>
          <c:showLegendKey val="0"/>
          <c:showVal val="0"/>
          <c:showCatName val="0"/>
          <c:showSerName val="0"/>
          <c:showPercent val="0"/>
          <c:showBubbleSize val="0"/>
        </c:dLbls>
        <c:axId val="2004749344"/>
        <c:axId val="2038251712"/>
      </c:scatterChart>
      <c:valAx>
        <c:axId val="2004749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2038251712"/>
        <c:crosses val="autoZero"/>
        <c:crossBetween val="midCat"/>
      </c:valAx>
      <c:valAx>
        <c:axId val="2038251712"/>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20047493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Post-test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2"/>
            <c:dispRSqr val="0"/>
            <c:dispEq val="1"/>
            <c:trendlineLbl>
              <c:layout>
                <c:manualLayout>
                  <c:x val="0.10962882764654418"/>
                  <c:y val="-7.923484137332986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trendlineLbl>
          </c:trendline>
          <c:xVal>
            <c:numRef>
              <c:f>'experimental CCI'!$V$6:$V$38</c:f>
              <c:numCache>
                <c:formatCode>General</c:formatCode>
                <c:ptCount val="33"/>
                <c:pt idx="0">
                  <c:v>1</c:v>
                </c:pt>
                <c:pt idx="1">
                  <c:v>1</c:v>
                </c:pt>
                <c:pt idx="2">
                  <c:v>1</c:v>
                </c:pt>
                <c:pt idx="3">
                  <c:v>1</c:v>
                </c:pt>
                <c:pt idx="4">
                  <c:v>1</c:v>
                </c:pt>
                <c:pt idx="5">
                  <c:v>1</c:v>
                </c:pt>
                <c:pt idx="6">
                  <c:v>1</c:v>
                </c:pt>
                <c:pt idx="7">
                  <c:v>1</c:v>
                </c:pt>
                <c:pt idx="8">
                  <c:v>2</c:v>
                </c:pt>
                <c:pt idx="9">
                  <c:v>2</c:v>
                </c:pt>
                <c:pt idx="10">
                  <c:v>2</c:v>
                </c:pt>
                <c:pt idx="11">
                  <c:v>2</c:v>
                </c:pt>
                <c:pt idx="12">
                  <c:v>2</c:v>
                </c:pt>
                <c:pt idx="13">
                  <c:v>2</c:v>
                </c:pt>
                <c:pt idx="14">
                  <c:v>3</c:v>
                </c:pt>
                <c:pt idx="15">
                  <c:v>3</c:v>
                </c:pt>
                <c:pt idx="16">
                  <c:v>3</c:v>
                </c:pt>
                <c:pt idx="17">
                  <c:v>3</c:v>
                </c:pt>
                <c:pt idx="18">
                  <c:v>3</c:v>
                </c:pt>
                <c:pt idx="19">
                  <c:v>3</c:v>
                </c:pt>
                <c:pt idx="20">
                  <c:v>3</c:v>
                </c:pt>
                <c:pt idx="21">
                  <c:v>4</c:v>
                </c:pt>
                <c:pt idx="22">
                  <c:v>4</c:v>
                </c:pt>
                <c:pt idx="23">
                  <c:v>4</c:v>
                </c:pt>
                <c:pt idx="24">
                  <c:v>4</c:v>
                </c:pt>
                <c:pt idx="25">
                  <c:v>4</c:v>
                </c:pt>
                <c:pt idx="26">
                  <c:v>5</c:v>
                </c:pt>
                <c:pt idx="27">
                  <c:v>5</c:v>
                </c:pt>
                <c:pt idx="28">
                  <c:v>5</c:v>
                </c:pt>
                <c:pt idx="29">
                  <c:v>5</c:v>
                </c:pt>
                <c:pt idx="30">
                  <c:v>5</c:v>
                </c:pt>
                <c:pt idx="31">
                  <c:v>5</c:v>
                </c:pt>
                <c:pt idx="32">
                  <c:v>5</c:v>
                </c:pt>
              </c:numCache>
            </c:numRef>
          </c:xVal>
          <c:yVal>
            <c:numRef>
              <c:f>'experimental CCI'!$W$6:$W$38</c:f>
              <c:numCache>
                <c:formatCode>0.000</c:formatCode>
                <c:ptCount val="33"/>
                <c:pt idx="0">
                  <c:v>0.40700999999999998</c:v>
                </c:pt>
                <c:pt idx="1">
                  <c:v>0.36166999999999999</c:v>
                </c:pt>
                <c:pt idx="2">
                  <c:v>0.26485999999999998</c:v>
                </c:pt>
                <c:pt idx="3">
                  <c:v>0.23413</c:v>
                </c:pt>
                <c:pt idx="4">
                  <c:v>0.42626999999999998</c:v>
                </c:pt>
                <c:pt idx="5" formatCode="General">
                  <c:v>0.51099000000000006</c:v>
                </c:pt>
                <c:pt idx="6" formatCode="General">
                  <c:v>0.48068</c:v>
                </c:pt>
                <c:pt idx="7" formatCode="General">
                  <c:v>0.47482999999999997</c:v>
                </c:pt>
                <c:pt idx="8">
                  <c:v>0.48237999999999998</c:v>
                </c:pt>
                <c:pt idx="9">
                  <c:v>0.34736</c:v>
                </c:pt>
                <c:pt idx="10">
                  <c:v>0.25017</c:v>
                </c:pt>
                <c:pt idx="11" formatCode="General">
                  <c:v>0.49535000000000001</c:v>
                </c:pt>
                <c:pt idx="12" formatCode="General">
                  <c:v>0.51659999999999995</c:v>
                </c:pt>
                <c:pt idx="13" formatCode="General">
                  <c:v>0.46764</c:v>
                </c:pt>
                <c:pt idx="14">
                  <c:v>0.44564999999999999</c:v>
                </c:pt>
                <c:pt idx="15">
                  <c:v>0.40578999999999998</c:v>
                </c:pt>
                <c:pt idx="16">
                  <c:v>0.27483000000000002</c:v>
                </c:pt>
                <c:pt idx="17">
                  <c:v>0.22581999999999999</c:v>
                </c:pt>
                <c:pt idx="18">
                  <c:v>0.41697000000000001</c:v>
                </c:pt>
                <c:pt idx="19" formatCode="General">
                  <c:v>0.45724999999999999</c:v>
                </c:pt>
                <c:pt idx="20" formatCode="General">
                  <c:v>0.61536000000000002</c:v>
                </c:pt>
                <c:pt idx="21">
                  <c:v>0.45230999999999999</c:v>
                </c:pt>
                <c:pt idx="22">
                  <c:v>0.45923999999999998</c:v>
                </c:pt>
                <c:pt idx="23">
                  <c:v>0.29307</c:v>
                </c:pt>
                <c:pt idx="24" formatCode="General">
                  <c:v>0.47410000000000002</c:v>
                </c:pt>
                <c:pt idx="25" formatCode="General">
                  <c:v>0.45167000000000002</c:v>
                </c:pt>
                <c:pt idx="26">
                  <c:v>0.42886000000000002</c:v>
                </c:pt>
                <c:pt idx="27">
                  <c:v>0.41161999999999999</c:v>
                </c:pt>
                <c:pt idx="28">
                  <c:v>0.25956000000000001</c:v>
                </c:pt>
                <c:pt idx="29">
                  <c:v>0.23136000000000001</c:v>
                </c:pt>
                <c:pt idx="30">
                  <c:v>0.40205999999999997</c:v>
                </c:pt>
                <c:pt idx="31" formatCode="General">
                  <c:v>0.46589000000000003</c:v>
                </c:pt>
                <c:pt idx="32" formatCode="General">
                  <c:v>0.42060999999999998</c:v>
                </c:pt>
              </c:numCache>
            </c:numRef>
          </c:yVal>
          <c:smooth val="0"/>
          <c:extLst>
            <c:ext xmlns:c16="http://schemas.microsoft.com/office/drawing/2014/chart" uri="{C3380CC4-5D6E-409C-BE32-E72D297353CC}">
              <c16:uniqueId val="{00000000-9517-43D8-88D4-A6133ED24462}"/>
            </c:ext>
          </c:extLst>
        </c:ser>
        <c:dLbls>
          <c:showLegendKey val="0"/>
          <c:showVal val="0"/>
          <c:showCatName val="0"/>
          <c:showSerName val="0"/>
          <c:showPercent val="0"/>
          <c:showBubbleSize val="0"/>
        </c:dLbls>
        <c:axId val="2007467152"/>
        <c:axId val="2007460432"/>
      </c:scatterChart>
      <c:valAx>
        <c:axId val="2007467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2007460432"/>
        <c:crosses val="autoZero"/>
        <c:crossBetween val="midCat"/>
      </c:valAx>
      <c:valAx>
        <c:axId val="2007460432"/>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20074671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Pre-test</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2"/>
            <c:dispRSqr val="0"/>
            <c:dispEq val="1"/>
            <c:trendlineLbl>
              <c:layout>
                <c:manualLayout>
                  <c:x val="0.10962882764654418"/>
                  <c:y val="-9.960802235648288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trendlineLbl>
          </c:trendline>
          <c:xVal>
            <c:numRef>
              <c:f>control!$S$2:$S$56</c:f>
              <c:numCache>
                <c:formatCode>General</c:formatCode>
                <c:ptCount val="55"/>
                <c:pt idx="0">
                  <c:v>1</c:v>
                </c:pt>
                <c:pt idx="1">
                  <c:v>1</c:v>
                </c:pt>
                <c:pt idx="2">
                  <c:v>1</c:v>
                </c:pt>
                <c:pt idx="3">
                  <c:v>1</c:v>
                </c:pt>
                <c:pt idx="4">
                  <c:v>1</c:v>
                </c:pt>
                <c:pt idx="5">
                  <c:v>1</c:v>
                </c:pt>
                <c:pt idx="6">
                  <c:v>1</c:v>
                </c:pt>
                <c:pt idx="7">
                  <c:v>1</c:v>
                </c:pt>
                <c:pt idx="8">
                  <c:v>1</c:v>
                </c:pt>
                <c:pt idx="9">
                  <c:v>1</c:v>
                </c:pt>
                <c:pt idx="10">
                  <c:v>1</c:v>
                </c:pt>
                <c:pt idx="11">
                  <c:v>2</c:v>
                </c:pt>
                <c:pt idx="12">
                  <c:v>2</c:v>
                </c:pt>
                <c:pt idx="13">
                  <c:v>2</c:v>
                </c:pt>
                <c:pt idx="14">
                  <c:v>2</c:v>
                </c:pt>
                <c:pt idx="15">
                  <c:v>2</c:v>
                </c:pt>
                <c:pt idx="16">
                  <c:v>2</c:v>
                </c:pt>
                <c:pt idx="17">
                  <c:v>2</c:v>
                </c:pt>
                <c:pt idx="18">
                  <c:v>2</c:v>
                </c:pt>
                <c:pt idx="19">
                  <c:v>2</c:v>
                </c:pt>
                <c:pt idx="20">
                  <c:v>2</c:v>
                </c:pt>
                <c:pt idx="21">
                  <c:v>2</c:v>
                </c:pt>
                <c:pt idx="22">
                  <c:v>3</c:v>
                </c:pt>
                <c:pt idx="23">
                  <c:v>3</c:v>
                </c:pt>
                <c:pt idx="24">
                  <c:v>3</c:v>
                </c:pt>
                <c:pt idx="25">
                  <c:v>3</c:v>
                </c:pt>
                <c:pt idx="26">
                  <c:v>3</c:v>
                </c:pt>
                <c:pt idx="27">
                  <c:v>3</c:v>
                </c:pt>
                <c:pt idx="28">
                  <c:v>3</c:v>
                </c:pt>
                <c:pt idx="29">
                  <c:v>3</c:v>
                </c:pt>
                <c:pt idx="30">
                  <c:v>3</c:v>
                </c:pt>
                <c:pt idx="31">
                  <c:v>3</c:v>
                </c:pt>
                <c:pt idx="32">
                  <c:v>3</c:v>
                </c:pt>
                <c:pt idx="33">
                  <c:v>4</c:v>
                </c:pt>
                <c:pt idx="34">
                  <c:v>4</c:v>
                </c:pt>
                <c:pt idx="35">
                  <c:v>4</c:v>
                </c:pt>
                <c:pt idx="36">
                  <c:v>4</c:v>
                </c:pt>
                <c:pt idx="37">
                  <c:v>4</c:v>
                </c:pt>
                <c:pt idx="38">
                  <c:v>4</c:v>
                </c:pt>
                <c:pt idx="39">
                  <c:v>4</c:v>
                </c:pt>
                <c:pt idx="40">
                  <c:v>4</c:v>
                </c:pt>
                <c:pt idx="41">
                  <c:v>4</c:v>
                </c:pt>
                <c:pt idx="42">
                  <c:v>4</c:v>
                </c:pt>
                <c:pt idx="43">
                  <c:v>4</c:v>
                </c:pt>
                <c:pt idx="44">
                  <c:v>5</c:v>
                </c:pt>
                <c:pt idx="45">
                  <c:v>5</c:v>
                </c:pt>
                <c:pt idx="46">
                  <c:v>5</c:v>
                </c:pt>
                <c:pt idx="47">
                  <c:v>5</c:v>
                </c:pt>
                <c:pt idx="48">
                  <c:v>5</c:v>
                </c:pt>
                <c:pt idx="49">
                  <c:v>5</c:v>
                </c:pt>
                <c:pt idx="50">
                  <c:v>5</c:v>
                </c:pt>
                <c:pt idx="51">
                  <c:v>5</c:v>
                </c:pt>
                <c:pt idx="52">
                  <c:v>5</c:v>
                </c:pt>
                <c:pt idx="53">
                  <c:v>5</c:v>
                </c:pt>
                <c:pt idx="54">
                  <c:v>5</c:v>
                </c:pt>
              </c:numCache>
            </c:numRef>
          </c:xVal>
          <c:yVal>
            <c:numRef>
              <c:f>control!$T$2:$T$56</c:f>
              <c:numCache>
                <c:formatCode>0.000</c:formatCode>
                <c:ptCount val="55"/>
                <c:pt idx="0">
                  <c:v>0.23200000000000001</c:v>
                </c:pt>
                <c:pt idx="1">
                  <c:v>0.23799999999999999</c:v>
                </c:pt>
                <c:pt idx="2">
                  <c:v>0.20499999999999999</c:v>
                </c:pt>
                <c:pt idx="3">
                  <c:v>0.19500000000000001</c:v>
                </c:pt>
                <c:pt idx="4">
                  <c:v>0.29199999999999998</c:v>
                </c:pt>
                <c:pt idx="5">
                  <c:v>0.25600000000000001</c:v>
                </c:pt>
                <c:pt idx="6">
                  <c:v>0.252</c:v>
                </c:pt>
                <c:pt idx="7">
                  <c:v>0.223</c:v>
                </c:pt>
                <c:pt idx="8">
                  <c:v>0.24399999999999999</c:v>
                </c:pt>
                <c:pt idx="9">
                  <c:v>0.188</c:v>
                </c:pt>
                <c:pt idx="10">
                  <c:v>0.30599999999999999</c:v>
                </c:pt>
                <c:pt idx="11">
                  <c:v>0.248</c:v>
                </c:pt>
                <c:pt idx="12">
                  <c:v>0.26300000000000001</c:v>
                </c:pt>
                <c:pt idx="13">
                  <c:v>0.24299999999999999</c:v>
                </c:pt>
                <c:pt idx="14">
                  <c:v>0.182</c:v>
                </c:pt>
                <c:pt idx="15">
                  <c:v>0.246</c:v>
                </c:pt>
                <c:pt idx="16">
                  <c:v>0.218</c:v>
                </c:pt>
                <c:pt idx="17">
                  <c:v>0.24399999999999999</c:v>
                </c:pt>
                <c:pt idx="18">
                  <c:v>0.27800000000000002</c:v>
                </c:pt>
                <c:pt idx="19">
                  <c:v>0.21099999999999999</c:v>
                </c:pt>
                <c:pt idx="20">
                  <c:v>0.29099999999999998</c:v>
                </c:pt>
                <c:pt idx="21" formatCode="General">
                  <c:v>0.32</c:v>
                </c:pt>
                <c:pt idx="22">
                  <c:v>0.22</c:v>
                </c:pt>
                <c:pt idx="23">
                  <c:v>0.246</c:v>
                </c:pt>
                <c:pt idx="24">
                  <c:v>0.20699999999999999</c:v>
                </c:pt>
                <c:pt idx="25">
                  <c:v>0.16300000000000001</c:v>
                </c:pt>
                <c:pt idx="26">
                  <c:v>0.246</c:v>
                </c:pt>
                <c:pt idx="27">
                  <c:v>0.23300000000000001</c:v>
                </c:pt>
                <c:pt idx="28">
                  <c:v>0.20200000000000001</c:v>
                </c:pt>
                <c:pt idx="29">
                  <c:v>0.25</c:v>
                </c:pt>
                <c:pt idx="30">
                  <c:v>0.216</c:v>
                </c:pt>
                <c:pt idx="31">
                  <c:v>0.20100000000000001</c:v>
                </c:pt>
                <c:pt idx="32" formatCode="General">
                  <c:v>0.30399999999999999</c:v>
                </c:pt>
                <c:pt idx="33">
                  <c:v>0.216</c:v>
                </c:pt>
                <c:pt idx="34">
                  <c:v>0.22500000000000001</c:v>
                </c:pt>
                <c:pt idx="35">
                  <c:v>0.216</c:v>
                </c:pt>
                <c:pt idx="36">
                  <c:v>0.16600000000000001</c:v>
                </c:pt>
                <c:pt idx="37">
                  <c:v>0.23699999999999999</c:v>
                </c:pt>
                <c:pt idx="38">
                  <c:v>0.26700000000000002</c:v>
                </c:pt>
                <c:pt idx="39">
                  <c:v>0.27100000000000002</c:v>
                </c:pt>
                <c:pt idx="40">
                  <c:v>0.214</c:v>
                </c:pt>
                <c:pt idx="41">
                  <c:v>0.14799999999999999</c:v>
                </c:pt>
                <c:pt idx="42">
                  <c:v>0.18</c:v>
                </c:pt>
                <c:pt idx="43" formatCode="General">
                  <c:v>0.38400000000000001</c:v>
                </c:pt>
                <c:pt idx="44">
                  <c:v>0.20599999999999999</c:v>
                </c:pt>
                <c:pt idx="45">
                  <c:v>0.20899999999999999</c:v>
                </c:pt>
                <c:pt idx="46">
                  <c:v>0.20100000000000001</c:v>
                </c:pt>
                <c:pt idx="47">
                  <c:v>0.17199999999999999</c:v>
                </c:pt>
                <c:pt idx="48">
                  <c:v>0.254</c:v>
                </c:pt>
                <c:pt idx="49">
                  <c:v>0.26500000000000001</c:v>
                </c:pt>
                <c:pt idx="50">
                  <c:v>0.20399999999999999</c:v>
                </c:pt>
                <c:pt idx="51">
                  <c:v>0.23400000000000001</c:v>
                </c:pt>
                <c:pt idx="52">
                  <c:v>0.151</c:v>
                </c:pt>
                <c:pt idx="53">
                  <c:v>0.18</c:v>
                </c:pt>
                <c:pt idx="54" formatCode="General">
                  <c:v>0.38300000000000001</c:v>
                </c:pt>
              </c:numCache>
            </c:numRef>
          </c:yVal>
          <c:smooth val="0"/>
          <c:extLst>
            <c:ext xmlns:c16="http://schemas.microsoft.com/office/drawing/2014/chart" uri="{C3380CC4-5D6E-409C-BE32-E72D297353CC}">
              <c16:uniqueId val="{00000000-9FF5-496A-9CE7-2A507D05D765}"/>
            </c:ext>
          </c:extLst>
        </c:ser>
        <c:dLbls>
          <c:showLegendKey val="0"/>
          <c:showVal val="0"/>
          <c:showCatName val="0"/>
          <c:showSerName val="0"/>
          <c:showPercent val="0"/>
          <c:showBubbleSize val="0"/>
        </c:dLbls>
        <c:axId val="2003172000"/>
        <c:axId val="2003169600"/>
      </c:scatterChart>
      <c:valAx>
        <c:axId val="2003172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2003169600"/>
        <c:crosses val="autoZero"/>
        <c:crossBetween val="midCat"/>
      </c:valAx>
      <c:valAx>
        <c:axId val="200316960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2003172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2"/>
            <c:dispRSqr val="0"/>
            <c:dispEq val="1"/>
            <c:trendlineLbl>
              <c:layout>
                <c:manualLayout>
                  <c:x val="0.10215266556885559"/>
                  <c:y val="-0.151270627859443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trendlineLbl>
          </c:trendline>
          <c:xVal>
            <c:numRef>
              <c:f>control!$V$2:$V$56</c:f>
              <c:numCache>
                <c:formatCode>General</c:formatCode>
                <c:ptCount val="55"/>
                <c:pt idx="0">
                  <c:v>1</c:v>
                </c:pt>
                <c:pt idx="1">
                  <c:v>1</c:v>
                </c:pt>
                <c:pt idx="2">
                  <c:v>1</c:v>
                </c:pt>
                <c:pt idx="3">
                  <c:v>1</c:v>
                </c:pt>
                <c:pt idx="4">
                  <c:v>1</c:v>
                </c:pt>
                <c:pt idx="5">
                  <c:v>1</c:v>
                </c:pt>
                <c:pt idx="6">
                  <c:v>1</c:v>
                </c:pt>
                <c:pt idx="7">
                  <c:v>1</c:v>
                </c:pt>
                <c:pt idx="8">
                  <c:v>1</c:v>
                </c:pt>
                <c:pt idx="9">
                  <c:v>1</c:v>
                </c:pt>
                <c:pt idx="10">
                  <c:v>1</c:v>
                </c:pt>
                <c:pt idx="11">
                  <c:v>2</c:v>
                </c:pt>
                <c:pt idx="12">
                  <c:v>2</c:v>
                </c:pt>
                <c:pt idx="13">
                  <c:v>2</c:v>
                </c:pt>
                <c:pt idx="14">
                  <c:v>2</c:v>
                </c:pt>
                <c:pt idx="15">
                  <c:v>2</c:v>
                </c:pt>
                <c:pt idx="16">
                  <c:v>2</c:v>
                </c:pt>
                <c:pt idx="17">
                  <c:v>2</c:v>
                </c:pt>
                <c:pt idx="18">
                  <c:v>2</c:v>
                </c:pt>
                <c:pt idx="19">
                  <c:v>2</c:v>
                </c:pt>
                <c:pt idx="20">
                  <c:v>2</c:v>
                </c:pt>
                <c:pt idx="21">
                  <c:v>2</c:v>
                </c:pt>
                <c:pt idx="22">
                  <c:v>3</c:v>
                </c:pt>
                <c:pt idx="23">
                  <c:v>3</c:v>
                </c:pt>
                <c:pt idx="24">
                  <c:v>3</c:v>
                </c:pt>
                <c:pt idx="25">
                  <c:v>3</c:v>
                </c:pt>
                <c:pt idx="26">
                  <c:v>3</c:v>
                </c:pt>
                <c:pt idx="27">
                  <c:v>3</c:v>
                </c:pt>
                <c:pt idx="28">
                  <c:v>3</c:v>
                </c:pt>
                <c:pt idx="29">
                  <c:v>3</c:v>
                </c:pt>
                <c:pt idx="30">
                  <c:v>3</c:v>
                </c:pt>
                <c:pt idx="31">
                  <c:v>3</c:v>
                </c:pt>
                <c:pt idx="32">
                  <c:v>3</c:v>
                </c:pt>
                <c:pt idx="33">
                  <c:v>4</c:v>
                </c:pt>
                <c:pt idx="34">
                  <c:v>4</c:v>
                </c:pt>
                <c:pt idx="35">
                  <c:v>4</c:v>
                </c:pt>
                <c:pt idx="36">
                  <c:v>4</c:v>
                </c:pt>
                <c:pt idx="37">
                  <c:v>4</c:v>
                </c:pt>
                <c:pt idx="38">
                  <c:v>4</c:v>
                </c:pt>
                <c:pt idx="39">
                  <c:v>4</c:v>
                </c:pt>
                <c:pt idx="40">
                  <c:v>4</c:v>
                </c:pt>
                <c:pt idx="41">
                  <c:v>4</c:v>
                </c:pt>
                <c:pt idx="42">
                  <c:v>4</c:v>
                </c:pt>
                <c:pt idx="43">
                  <c:v>4</c:v>
                </c:pt>
                <c:pt idx="44">
                  <c:v>5</c:v>
                </c:pt>
                <c:pt idx="45">
                  <c:v>5</c:v>
                </c:pt>
                <c:pt idx="46">
                  <c:v>5</c:v>
                </c:pt>
                <c:pt idx="47">
                  <c:v>5</c:v>
                </c:pt>
                <c:pt idx="48">
                  <c:v>5</c:v>
                </c:pt>
                <c:pt idx="49">
                  <c:v>5</c:v>
                </c:pt>
                <c:pt idx="50">
                  <c:v>5</c:v>
                </c:pt>
                <c:pt idx="51">
                  <c:v>5</c:v>
                </c:pt>
                <c:pt idx="52">
                  <c:v>5</c:v>
                </c:pt>
                <c:pt idx="53">
                  <c:v>5</c:v>
                </c:pt>
                <c:pt idx="54">
                  <c:v>5</c:v>
                </c:pt>
              </c:numCache>
            </c:numRef>
          </c:xVal>
          <c:yVal>
            <c:numRef>
              <c:f>control!$W$2:$W$56</c:f>
              <c:numCache>
                <c:formatCode>0.000</c:formatCode>
                <c:ptCount val="55"/>
                <c:pt idx="0">
                  <c:v>0.158</c:v>
                </c:pt>
                <c:pt idx="1">
                  <c:v>0.22500000000000001</c:v>
                </c:pt>
                <c:pt idx="2">
                  <c:v>0.223</c:v>
                </c:pt>
                <c:pt idx="3">
                  <c:v>0.182</c:v>
                </c:pt>
                <c:pt idx="4">
                  <c:v>0.26600000000000001</c:v>
                </c:pt>
                <c:pt idx="5">
                  <c:v>0.17399999999999999</c:v>
                </c:pt>
                <c:pt idx="6">
                  <c:v>0.17100000000000001</c:v>
                </c:pt>
                <c:pt idx="7">
                  <c:v>0.152</c:v>
                </c:pt>
                <c:pt idx="8">
                  <c:v>0.16600000000000001</c:v>
                </c:pt>
                <c:pt idx="9">
                  <c:v>0.128</c:v>
                </c:pt>
                <c:pt idx="10" formatCode="General">
                  <c:v>0.308</c:v>
                </c:pt>
                <c:pt idx="11">
                  <c:v>0.24</c:v>
                </c:pt>
                <c:pt idx="12">
                  <c:v>0.251</c:v>
                </c:pt>
                <c:pt idx="13">
                  <c:v>0.214</c:v>
                </c:pt>
                <c:pt idx="14">
                  <c:v>0.182</c:v>
                </c:pt>
                <c:pt idx="15">
                  <c:v>0.22500000000000001</c:v>
                </c:pt>
                <c:pt idx="16">
                  <c:v>0.21099999999999999</c:v>
                </c:pt>
                <c:pt idx="17">
                  <c:v>0.23599999999999999</c:v>
                </c:pt>
                <c:pt idx="18">
                  <c:v>0.26900000000000002</c:v>
                </c:pt>
                <c:pt idx="19">
                  <c:v>0.20399999999999999</c:v>
                </c:pt>
                <c:pt idx="20">
                  <c:v>0.28199999999999997</c:v>
                </c:pt>
                <c:pt idx="21" formatCode="General">
                  <c:v>0.32200000000000001</c:v>
                </c:pt>
                <c:pt idx="22">
                  <c:v>0.307</c:v>
                </c:pt>
                <c:pt idx="23">
                  <c:v>0.20899999999999999</c:v>
                </c:pt>
                <c:pt idx="24">
                  <c:v>0.20699999999999999</c:v>
                </c:pt>
                <c:pt idx="25">
                  <c:v>0.18099999999999999</c:v>
                </c:pt>
                <c:pt idx="26">
                  <c:v>0.23300000000000001</c:v>
                </c:pt>
                <c:pt idx="27">
                  <c:v>0.32400000000000001</c:v>
                </c:pt>
                <c:pt idx="28">
                  <c:v>0.28100000000000003</c:v>
                </c:pt>
                <c:pt idx="29">
                  <c:v>0.34799999999999998</c:v>
                </c:pt>
                <c:pt idx="30">
                  <c:v>0.3</c:v>
                </c:pt>
                <c:pt idx="31">
                  <c:v>0.27900000000000003</c:v>
                </c:pt>
                <c:pt idx="32" formatCode="General">
                  <c:v>0.28199999999999997</c:v>
                </c:pt>
                <c:pt idx="33">
                  <c:v>0.2</c:v>
                </c:pt>
                <c:pt idx="34">
                  <c:v>0.20200000000000001</c:v>
                </c:pt>
                <c:pt idx="35">
                  <c:v>0.20899999999999999</c:v>
                </c:pt>
                <c:pt idx="36">
                  <c:v>0.16200000000000001</c:v>
                </c:pt>
                <c:pt idx="37">
                  <c:v>0.23599999999999999</c:v>
                </c:pt>
                <c:pt idx="38">
                  <c:v>0.25</c:v>
                </c:pt>
                <c:pt idx="39">
                  <c:v>0.253</c:v>
                </c:pt>
                <c:pt idx="40">
                  <c:v>0.2</c:v>
                </c:pt>
                <c:pt idx="41">
                  <c:v>0.13800000000000001</c:v>
                </c:pt>
                <c:pt idx="42">
                  <c:v>0.16800000000000001</c:v>
                </c:pt>
                <c:pt idx="43" formatCode="General">
                  <c:v>0.312</c:v>
                </c:pt>
                <c:pt idx="44">
                  <c:v>0.125</c:v>
                </c:pt>
                <c:pt idx="45">
                  <c:v>0.221</c:v>
                </c:pt>
                <c:pt idx="46">
                  <c:v>0.215</c:v>
                </c:pt>
                <c:pt idx="47">
                  <c:v>0.17799999999999999</c:v>
                </c:pt>
                <c:pt idx="48">
                  <c:v>0.28100000000000003</c:v>
                </c:pt>
                <c:pt idx="49">
                  <c:v>0.159</c:v>
                </c:pt>
                <c:pt idx="50">
                  <c:v>0.122</c:v>
                </c:pt>
                <c:pt idx="51">
                  <c:v>0.14000000000000001</c:v>
                </c:pt>
                <c:pt idx="52">
                  <c:v>0.09</c:v>
                </c:pt>
                <c:pt idx="53">
                  <c:v>0.108</c:v>
                </c:pt>
                <c:pt idx="54" formatCode="General">
                  <c:v>0.30399999999999999</c:v>
                </c:pt>
              </c:numCache>
            </c:numRef>
          </c:yVal>
          <c:smooth val="0"/>
          <c:extLst>
            <c:ext xmlns:c16="http://schemas.microsoft.com/office/drawing/2014/chart" uri="{C3380CC4-5D6E-409C-BE32-E72D297353CC}">
              <c16:uniqueId val="{00000000-587D-4DC0-93C6-868CFB83E3B0}"/>
            </c:ext>
          </c:extLst>
        </c:ser>
        <c:dLbls>
          <c:showLegendKey val="0"/>
          <c:showVal val="0"/>
          <c:showCatName val="0"/>
          <c:showSerName val="0"/>
          <c:showPercent val="0"/>
          <c:showBubbleSize val="0"/>
        </c:dLbls>
        <c:axId val="2005860496"/>
        <c:axId val="2005092912"/>
      </c:scatterChart>
      <c:valAx>
        <c:axId val="2005860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2005092912"/>
        <c:crosses val="autoZero"/>
        <c:crossBetween val="midCat"/>
      </c:valAx>
      <c:valAx>
        <c:axId val="2005092912"/>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2005860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Day 1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1'!$B$3:$B$12</c:f>
              <c:numCache>
                <c:formatCode>General</c:formatCode>
                <c:ptCount val="10"/>
                <c:pt idx="0">
                  <c:v>0.14916599999999999</c:v>
                </c:pt>
                <c:pt idx="1">
                  <c:v>0.56314399999999998</c:v>
                </c:pt>
                <c:pt idx="2">
                  <c:v>0.39936100000000002</c:v>
                </c:pt>
                <c:pt idx="3">
                  <c:v>0.397503</c:v>
                </c:pt>
                <c:pt idx="4">
                  <c:v>0.73233800000000004</c:v>
                </c:pt>
                <c:pt idx="5">
                  <c:v>0.38275300000000001</c:v>
                </c:pt>
                <c:pt idx="6">
                  <c:v>0.44938800000000001</c:v>
                </c:pt>
                <c:pt idx="7">
                  <c:v>0.349221</c:v>
                </c:pt>
                <c:pt idx="8">
                  <c:v>0.21426600000000001</c:v>
                </c:pt>
                <c:pt idx="9">
                  <c:v>0.68229700000000004</c:v>
                </c:pt>
              </c:numCache>
            </c:numRef>
          </c:val>
          <c:smooth val="0"/>
          <c:extLst>
            <c:ext xmlns:c16="http://schemas.microsoft.com/office/drawing/2014/chart" uri="{C3380CC4-5D6E-409C-BE32-E72D297353CC}">
              <c16:uniqueId val="{00000000-0062-4F21-83D5-DC9D37F7E90C}"/>
            </c:ext>
          </c:extLst>
        </c:ser>
        <c:dLbls>
          <c:showLegendKey val="0"/>
          <c:showVal val="0"/>
          <c:showCatName val="0"/>
          <c:showSerName val="0"/>
          <c:showPercent val="0"/>
          <c:showBubbleSize val="0"/>
        </c:dLbls>
        <c:smooth val="0"/>
        <c:axId val="1400037375"/>
        <c:axId val="1400037855"/>
      </c:lineChart>
      <c:catAx>
        <c:axId val="14000373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00037855"/>
        <c:crosses val="autoZero"/>
        <c:auto val="1"/>
        <c:lblAlgn val="ctr"/>
        <c:lblOffset val="100"/>
        <c:noMultiLvlLbl val="0"/>
      </c:catAx>
      <c:valAx>
        <c:axId val="14000378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00037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Day 1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1'!$L$3:$L$12</c:f>
              <c:numCache>
                <c:formatCode>General</c:formatCode>
                <c:ptCount val="10"/>
                <c:pt idx="0">
                  <c:v>0.47714099999999998</c:v>
                </c:pt>
                <c:pt idx="1">
                  <c:v>0.19912199999999999</c:v>
                </c:pt>
                <c:pt idx="2">
                  <c:v>0.53268000000000004</c:v>
                </c:pt>
                <c:pt idx="3">
                  <c:v>0.44932499999999997</c:v>
                </c:pt>
                <c:pt idx="4">
                  <c:v>0.26608700000000002</c:v>
                </c:pt>
                <c:pt idx="5">
                  <c:v>0.71542099999999997</c:v>
                </c:pt>
                <c:pt idx="6">
                  <c:v>0.43263099999999999</c:v>
                </c:pt>
                <c:pt idx="7">
                  <c:v>0.41605599999999998</c:v>
                </c:pt>
                <c:pt idx="8">
                  <c:v>0.432724</c:v>
                </c:pt>
                <c:pt idx="9">
                  <c:v>0.34887099999999999</c:v>
                </c:pt>
              </c:numCache>
            </c:numRef>
          </c:val>
          <c:smooth val="0"/>
          <c:extLst>
            <c:ext xmlns:c16="http://schemas.microsoft.com/office/drawing/2014/chart" uri="{C3380CC4-5D6E-409C-BE32-E72D297353CC}">
              <c16:uniqueId val="{00000000-5D97-409A-AC8F-4D3A90B4252C}"/>
            </c:ext>
          </c:extLst>
        </c:ser>
        <c:dLbls>
          <c:showLegendKey val="0"/>
          <c:showVal val="0"/>
          <c:showCatName val="0"/>
          <c:showSerName val="0"/>
          <c:showPercent val="0"/>
          <c:showBubbleSize val="0"/>
        </c:dLbls>
        <c:smooth val="0"/>
        <c:axId val="1400475087"/>
        <c:axId val="1400477007"/>
      </c:lineChart>
      <c:catAx>
        <c:axId val="140047508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00477007"/>
        <c:crosses val="autoZero"/>
        <c:auto val="1"/>
        <c:lblAlgn val="ctr"/>
        <c:lblOffset val="100"/>
        <c:noMultiLvlLbl val="0"/>
      </c:catAx>
      <c:valAx>
        <c:axId val="14004770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004750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Day 2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2'!$B$3:$B$12</c:f>
              <c:numCache>
                <c:formatCode>General</c:formatCode>
                <c:ptCount val="10"/>
                <c:pt idx="0">
                  <c:v>0.50963700000000001</c:v>
                </c:pt>
                <c:pt idx="1">
                  <c:v>0.44926899999999997</c:v>
                </c:pt>
                <c:pt idx="2">
                  <c:v>0.3654</c:v>
                </c:pt>
                <c:pt idx="3">
                  <c:v>0.34927599999999998</c:v>
                </c:pt>
                <c:pt idx="4">
                  <c:v>0.59782900000000005</c:v>
                </c:pt>
                <c:pt idx="5">
                  <c:v>0.39932299999999998</c:v>
                </c:pt>
                <c:pt idx="6">
                  <c:v>0.43177900000000002</c:v>
                </c:pt>
                <c:pt idx="7">
                  <c:v>0.54924700000000004</c:v>
                </c:pt>
                <c:pt idx="8">
                  <c:v>0.43255900000000003</c:v>
                </c:pt>
                <c:pt idx="9">
                  <c:v>0.432668</c:v>
                </c:pt>
              </c:numCache>
            </c:numRef>
          </c:val>
          <c:smooth val="0"/>
          <c:extLst>
            <c:ext xmlns:c16="http://schemas.microsoft.com/office/drawing/2014/chart" uri="{C3380CC4-5D6E-409C-BE32-E72D297353CC}">
              <c16:uniqueId val="{00000000-8318-46B0-98FB-7ECD7DE2D899}"/>
            </c:ext>
          </c:extLst>
        </c:ser>
        <c:dLbls>
          <c:showLegendKey val="0"/>
          <c:showVal val="0"/>
          <c:showCatName val="0"/>
          <c:showSerName val="0"/>
          <c:showPercent val="0"/>
          <c:showBubbleSize val="0"/>
        </c:dLbls>
        <c:smooth val="0"/>
        <c:axId val="1543918527"/>
        <c:axId val="1543917087"/>
      </c:lineChart>
      <c:catAx>
        <c:axId val="154391852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43917087"/>
        <c:crosses val="autoZero"/>
        <c:auto val="1"/>
        <c:lblAlgn val="ctr"/>
        <c:lblOffset val="100"/>
        <c:noMultiLvlLbl val="0"/>
      </c:catAx>
      <c:valAx>
        <c:axId val="1543917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43918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Day 2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2'!$L$3:$L$12</c:f>
              <c:numCache>
                <c:formatCode>General</c:formatCode>
                <c:ptCount val="10"/>
                <c:pt idx="0">
                  <c:v>0.68171499999999996</c:v>
                </c:pt>
                <c:pt idx="1">
                  <c:v>0.39934199999999997</c:v>
                </c:pt>
                <c:pt idx="2">
                  <c:v>0.38269199999999998</c:v>
                </c:pt>
                <c:pt idx="3">
                  <c:v>0.44863599999999998</c:v>
                </c:pt>
                <c:pt idx="4">
                  <c:v>0.48257800000000001</c:v>
                </c:pt>
                <c:pt idx="5">
                  <c:v>0.53197399999999995</c:v>
                </c:pt>
                <c:pt idx="6">
                  <c:v>0.43257000000000001</c:v>
                </c:pt>
                <c:pt idx="7">
                  <c:v>0.432724</c:v>
                </c:pt>
                <c:pt idx="8">
                  <c:v>0.56574800000000003</c:v>
                </c:pt>
                <c:pt idx="9">
                  <c:v>0.66580700000000004</c:v>
                </c:pt>
              </c:numCache>
            </c:numRef>
          </c:val>
          <c:smooth val="0"/>
          <c:extLst>
            <c:ext xmlns:c16="http://schemas.microsoft.com/office/drawing/2014/chart" uri="{C3380CC4-5D6E-409C-BE32-E72D297353CC}">
              <c16:uniqueId val="{00000000-DC0D-4E49-AF29-09A6C8871A62}"/>
            </c:ext>
          </c:extLst>
        </c:ser>
        <c:dLbls>
          <c:showLegendKey val="0"/>
          <c:showVal val="0"/>
          <c:showCatName val="0"/>
          <c:showSerName val="0"/>
          <c:showPercent val="0"/>
          <c:showBubbleSize val="0"/>
        </c:dLbls>
        <c:smooth val="0"/>
        <c:axId val="837862687"/>
        <c:axId val="837868447"/>
      </c:lineChart>
      <c:catAx>
        <c:axId val="83786268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7868447"/>
        <c:crosses val="autoZero"/>
        <c:auto val="1"/>
        <c:lblAlgn val="ctr"/>
        <c:lblOffset val="100"/>
        <c:noMultiLvlLbl val="0"/>
      </c:catAx>
      <c:valAx>
        <c:axId val="837868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7862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Day 3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3'!$B$3:$B$12</c:f>
              <c:numCache>
                <c:formatCode>General</c:formatCode>
                <c:ptCount val="10"/>
                <c:pt idx="0">
                  <c:v>0.45933099999999999</c:v>
                </c:pt>
                <c:pt idx="1">
                  <c:v>0.39938000000000001</c:v>
                </c:pt>
                <c:pt idx="2">
                  <c:v>0.51593100000000003</c:v>
                </c:pt>
                <c:pt idx="3">
                  <c:v>0.39866800000000002</c:v>
                </c:pt>
                <c:pt idx="4">
                  <c:v>0.69904999999999995</c:v>
                </c:pt>
                <c:pt idx="5">
                  <c:v>0.36609000000000003</c:v>
                </c:pt>
                <c:pt idx="6">
                  <c:v>0.43249300000000002</c:v>
                </c:pt>
                <c:pt idx="7">
                  <c:v>0.38257600000000003</c:v>
                </c:pt>
                <c:pt idx="8">
                  <c:v>0.39946199999999998</c:v>
                </c:pt>
                <c:pt idx="9">
                  <c:v>0.53253399999999995</c:v>
                </c:pt>
              </c:numCache>
            </c:numRef>
          </c:val>
          <c:smooth val="0"/>
          <c:extLst>
            <c:ext xmlns:c16="http://schemas.microsoft.com/office/drawing/2014/chart" uri="{C3380CC4-5D6E-409C-BE32-E72D297353CC}">
              <c16:uniqueId val="{00000000-D232-469D-BC58-85C436D365FE}"/>
            </c:ext>
          </c:extLst>
        </c:ser>
        <c:dLbls>
          <c:showLegendKey val="0"/>
          <c:showVal val="0"/>
          <c:showCatName val="0"/>
          <c:showSerName val="0"/>
          <c:showPercent val="0"/>
          <c:showBubbleSize val="0"/>
        </c:dLbls>
        <c:smooth val="0"/>
        <c:axId val="837866047"/>
        <c:axId val="837867967"/>
      </c:lineChart>
      <c:catAx>
        <c:axId val="8378660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7867967"/>
        <c:crosses val="autoZero"/>
        <c:auto val="1"/>
        <c:lblAlgn val="ctr"/>
        <c:lblOffset val="100"/>
        <c:noMultiLvlLbl val="0"/>
      </c:catAx>
      <c:valAx>
        <c:axId val="8378679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7866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Day 3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3'!$L$3:$L$12</c:f>
              <c:numCache>
                <c:formatCode>General</c:formatCode>
                <c:ptCount val="10"/>
                <c:pt idx="0">
                  <c:v>0.44708100000000001</c:v>
                </c:pt>
                <c:pt idx="1">
                  <c:v>0.51522000000000001</c:v>
                </c:pt>
                <c:pt idx="2">
                  <c:v>0.41587299999999999</c:v>
                </c:pt>
                <c:pt idx="3">
                  <c:v>0.39937299999999998</c:v>
                </c:pt>
                <c:pt idx="4">
                  <c:v>0.415993</c:v>
                </c:pt>
                <c:pt idx="5">
                  <c:v>0.39938899999999999</c:v>
                </c:pt>
                <c:pt idx="6">
                  <c:v>0.449349</c:v>
                </c:pt>
                <c:pt idx="7">
                  <c:v>0.48268100000000003</c:v>
                </c:pt>
                <c:pt idx="8">
                  <c:v>0.51588500000000004</c:v>
                </c:pt>
                <c:pt idx="9">
                  <c:v>0.61564200000000002</c:v>
                </c:pt>
              </c:numCache>
            </c:numRef>
          </c:val>
          <c:smooth val="0"/>
          <c:extLst>
            <c:ext xmlns:c16="http://schemas.microsoft.com/office/drawing/2014/chart" uri="{C3380CC4-5D6E-409C-BE32-E72D297353CC}">
              <c16:uniqueId val="{00000000-E7B6-4B2E-ACDF-EEF312F1A206}"/>
            </c:ext>
          </c:extLst>
        </c:ser>
        <c:dLbls>
          <c:showLegendKey val="0"/>
          <c:showVal val="0"/>
          <c:showCatName val="0"/>
          <c:showSerName val="0"/>
          <c:showPercent val="0"/>
          <c:showBubbleSize val="0"/>
        </c:dLbls>
        <c:smooth val="0"/>
        <c:axId val="1281971391"/>
        <c:axId val="642575615"/>
      </c:lineChart>
      <c:catAx>
        <c:axId val="128197139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642575615"/>
        <c:crosses val="autoZero"/>
        <c:auto val="1"/>
        <c:lblAlgn val="ctr"/>
        <c:lblOffset val="100"/>
        <c:noMultiLvlLbl val="0"/>
      </c:catAx>
      <c:valAx>
        <c:axId val="6425756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81971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Day</a:t>
            </a:r>
            <a:r>
              <a:rPr lang="en-US" baseline="0"/>
              <a:t> 4 pre-test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4'!$B$3:$B$12</c:f>
              <c:numCache>
                <c:formatCode>General</c:formatCode>
                <c:ptCount val="10"/>
                <c:pt idx="0">
                  <c:v>0.36250700000000002</c:v>
                </c:pt>
                <c:pt idx="1">
                  <c:v>0.38264399999999998</c:v>
                </c:pt>
                <c:pt idx="2">
                  <c:v>0.382718</c:v>
                </c:pt>
                <c:pt idx="3">
                  <c:v>0.41611199999999998</c:v>
                </c:pt>
                <c:pt idx="4">
                  <c:v>0.39936899999999997</c:v>
                </c:pt>
                <c:pt idx="5">
                  <c:v>0.38281700000000002</c:v>
                </c:pt>
                <c:pt idx="6">
                  <c:v>0.39943000000000001</c:v>
                </c:pt>
                <c:pt idx="7">
                  <c:v>0.36583700000000002</c:v>
                </c:pt>
                <c:pt idx="8">
                  <c:v>0.39909499999999998</c:v>
                </c:pt>
                <c:pt idx="9">
                  <c:v>0.41613699999999998</c:v>
                </c:pt>
              </c:numCache>
            </c:numRef>
          </c:val>
          <c:smooth val="0"/>
          <c:extLst>
            <c:ext xmlns:c16="http://schemas.microsoft.com/office/drawing/2014/chart" uri="{C3380CC4-5D6E-409C-BE32-E72D297353CC}">
              <c16:uniqueId val="{00000000-D8C3-4B65-8C82-3E67D33A05F8}"/>
            </c:ext>
          </c:extLst>
        </c:ser>
        <c:dLbls>
          <c:showLegendKey val="0"/>
          <c:showVal val="0"/>
          <c:showCatName val="0"/>
          <c:showSerName val="0"/>
          <c:showPercent val="0"/>
          <c:showBubbleSize val="0"/>
        </c:dLbls>
        <c:smooth val="0"/>
        <c:axId val="1432622655"/>
        <c:axId val="1432623135"/>
      </c:lineChart>
      <c:catAx>
        <c:axId val="143262265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32623135"/>
        <c:crosses val="autoZero"/>
        <c:auto val="1"/>
        <c:lblAlgn val="ctr"/>
        <c:lblOffset val="100"/>
        <c:noMultiLvlLbl val="0"/>
      </c:catAx>
      <c:valAx>
        <c:axId val="14326231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3262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Day 4 post-test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4'!$L$3:$L$12</c:f>
              <c:numCache>
                <c:formatCode>General</c:formatCode>
                <c:ptCount val="10"/>
                <c:pt idx="0">
                  <c:v>0.59640599999999999</c:v>
                </c:pt>
                <c:pt idx="1">
                  <c:v>0.482684</c:v>
                </c:pt>
                <c:pt idx="2">
                  <c:v>0.39926299999999998</c:v>
                </c:pt>
                <c:pt idx="3">
                  <c:v>0.43273600000000001</c:v>
                </c:pt>
                <c:pt idx="4">
                  <c:v>0.43271999999999999</c:v>
                </c:pt>
                <c:pt idx="5">
                  <c:v>0.53258499999999998</c:v>
                </c:pt>
                <c:pt idx="6">
                  <c:v>0.46594799999999997</c:v>
                </c:pt>
                <c:pt idx="7">
                  <c:v>0.48238999999999999</c:v>
                </c:pt>
                <c:pt idx="8">
                  <c:v>0.482464</c:v>
                </c:pt>
                <c:pt idx="9">
                  <c:v>0.41593200000000002</c:v>
                </c:pt>
              </c:numCache>
            </c:numRef>
          </c:val>
          <c:smooth val="0"/>
          <c:extLst>
            <c:ext xmlns:c16="http://schemas.microsoft.com/office/drawing/2014/chart" uri="{C3380CC4-5D6E-409C-BE32-E72D297353CC}">
              <c16:uniqueId val="{00000000-2C6A-481E-9B8A-3C4F361FADDA}"/>
            </c:ext>
          </c:extLst>
        </c:ser>
        <c:dLbls>
          <c:showLegendKey val="0"/>
          <c:showVal val="0"/>
          <c:showCatName val="0"/>
          <c:showSerName val="0"/>
          <c:showPercent val="0"/>
          <c:showBubbleSize val="0"/>
        </c:dLbls>
        <c:smooth val="0"/>
        <c:axId val="1392677535"/>
        <c:axId val="1392679935"/>
      </c:lineChart>
      <c:catAx>
        <c:axId val="139267753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392679935"/>
        <c:crosses val="autoZero"/>
        <c:auto val="1"/>
        <c:lblAlgn val="ctr"/>
        <c:lblOffset val="100"/>
        <c:noMultiLvlLbl val="0"/>
      </c:catAx>
      <c:valAx>
        <c:axId val="1392679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392677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a:t>
            </a:r>
            <a:r>
              <a:rPr lang="en-US" baseline="0"/>
              <a:t> Day 5 pre-test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5'!$B$3:$B$12</c:f>
              <c:numCache>
                <c:formatCode>General</c:formatCode>
                <c:ptCount val="10"/>
                <c:pt idx="0">
                  <c:v>0.48094100000000001</c:v>
                </c:pt>
                <c:pt idx="1">
                  <c:v>0.51588299999999998</c:v>
                </c:pt>
                <c:pt idx="2">
                  <c:v>0.41566900000000001</c:v>
                </c:pt>
                <c:pt idx="3">
                  <c:v>0.41587099999999999</c:v>
                </c:pt>
                <c:pt idx="4">
                  <c:v>0.56549000000000005</c:v>
                </c:pt>
                <c:pt idx="5">
                  <c:v>0.41608699999999998</c:v>
                </c:pt>
                <c:pt idx="6">
                  <c:v>0.43266700000000002</c:v>
                </c:pt>
                <c:pt idx="7">
                  <c:v>0.41595300000000002</c:v>
                </c:pt>
                <c:pt idx="8">
                  <c:v>0.449154</c:v>
                </c:pt>
                <c:pt idx="9">
                  <c:v>0.59873699999999996</c:v>
                </c:pt>
              </c:numCache>
            </c:numRef>
          </c:val>
          <c:smooth val="0"/>
          <c:extLst>
            <c:ext xmlns:c16="http://schemas.microsoft.com/office/drawing/2014/chart" uri="{C3380CC4-5D6E-409C-BE32-E72D297353CC}">
              <c16:uniqueId val="{00000000-9CEA-4343-AEFE-A81E8602D1ED}"/>
            </c:ext>
          </c:extLst>
        </c:ser>
        <c:dLbls>
          <c:showLegendKey val="0"/>
          <c:showVal val="0"/>
          <c:showCatName val="0"/>
          <c:showSerName val="0"/>
          <c:showPercent val="0"/>
          <c:showBubbleSize val="0"/>
        </c:dLbls>
        <c:smooth val="0"/>
        <c:axId val="1501907983"/>
        <c:axId val="1501908943"/>
      </c:lineChart>
      <c:catAx>
        <c:axId val="150190798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01908943"/>
        <c:crosses val="autoZero"/>
        <c:auto val="1"/>
        <c:lblAlgn val="ctr"/>
        <c:lblOffset val="100"/>
        <c:noMultiLvlLbl val="0"/>
      </c:catAx>
      <c:valAx>
        <c:axId val="15019089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0190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Day 5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'A_day 5'!$L$3:$L$12</c:f>
              <c:numCache>
                <c:formatCode>0.000</c:formatCode>
                <c:ptCount val="10"/>
                <c:pt idx="0">
                  <c:v>0.43079800000000001</c:v>
                </c:pt>
                <c:pt idx="1">
                  <c:v>0.41601900000000003</c:v>
                </c:pt>
                <c:pt idx="2">
                  <c:v>0.415827</c:v>
                </c:pt>
                <c:pt idx="3">
                  <c:v>0.39941500000000002</c:v>
                </c:pt>
                <c:pt idx="4">
                  <c:v>0.43042799999999998</c:v>
                </c:pt>
                <c:pt idx="5">
                  <c:v>0.41598400000000002</c:v>
                </c:pt>
                <c:pt idx="6">
                  <c:v>0.39900200000000002</c:v>
                </c:pt>
                <c:pt idx="7">
                  <c:v>0.48266700000000001</c:v>
                </c:pt>
                <c:pt idx="8">
                  <c:v>0.41616399999999998</c:v>
                </c:pt>
                <c:pt idx="9">
                  <c:v>0.682334</c:v>
                </c:pt>
              </c:numCache>
            </c:numRef>
          </c:val>
          <c:smooth val="0"/>
          <c:extLst>
            <c:ext xmlns:c16="http://schemas.microsoft.com/office/drawing/2014/chart" uri="{C3380CC4-5D6E-409C-BE32-E72D297353CC}">
              <c16:uniqueId val="{00000000-54AB-48E1-819F-449342460C85}"/>
            </c:ext>
          </c:extLst>
        </c:ser>
        <c:dLbls>
          <c:showLegendKey val="0"/>
          <c:showVal val="0"/>
          <c:showCatName val="0"/>
          <c:showSerName val="0"/>
          <c:showPercent val="0"/>
          <c:showBubbleSize val="0"/>
        </c:dLbls>
        <c:smooth val="0"/>
        <c:axId val="1265766207"/>
        <c:axId val="1265763327"/>
      </c:lineChart>
      <c:catAx>
        <c:axId val="126576620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65763327"/>
        <c:crosses val="autoZero"/>
        <c:auto val="1"/>
        <c:lblAlgn val="ctr"/>
        <c:lblOffset val="100"/>
        <c:noMultiLvlLbl val="0"/>
      </c:catAx>
      <c:valAx>
        <c:axId val="1265763327"/>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6576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a:t>
            </a:r>
            <a:r>
              <a:rPr lang="en-US" baseline="0"/>
              <a:t> 1 pre-test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1'!$B$3:$B$12</c:f>
              <c:numCache>
                <c:formatCode>General</c:formatCode>
                <c:ptCount val="10"/>
                <c:pt idx="0">
                  <c:v>0.38098900000000002</c:v>
                </c:pt>
                <c:pt idx="1">
                  <c:v>0.31512499999999999</c:v>
                </c:pt>
                <c:pt idx="2">
                  <c:v>0.31548799999999999</c:v>
                </c:pt>
                <c:pt idx="3">
                  <c:v>0.38162099999999999</c:v>
                </c:pt>
                <c:pt idx="4">
                  <c:v>0.32982800000000001</c:v>
                </c:pt>
                <c:pt idx="5">
                  <c:v>0.31473899999999999</c:v>
                </c:pt>
                <c:pt idx="6">
                  <c:v>0.43039899999999998</c:v>
                </c:pt>
                <c:pt idx="7">
                  <c:v>0.315554</c:v>
                </c:pt>
                <c:pt idx="8">
                  <c:v>0.34771800000000003</c:v>
                </c:pt>
                <c:pt idx="9">
                  <c:v>0.41237200000000002</c:v>
                </c:pt>
              </c:numCache>
            </c:numRef>
          </c:val>
          <c:smooth val="0"/>
          <c:extLst>
            <c:ext xmlns:c16="http://schemas.microsoft.com/office/drawing/2014/chart" uri="{C3380CC4-5D6E-409C-BE32-E72D297353CC}">
              <c16:uniqueId val="{00000000-BBC7-4F92-82F8-9C462712A5A3}"/>
            </c:ext>
          </c:extLst>
        </c:ser>
        <c:dLbls>
          <c:showLegendKey val="0"/>
          <c:showVal val="0"/>
          <c:showCatName val="0"/>
          <c:showSerName val="0"/>
          <c:showPercent val="0"/>
          <c:showBubbleSize val="0"/>
        </c:dLbls>
        <c:smooth val="0"/>
        <c:axId val="1452488239"/>
        <c:axId val="1452488719"/>
      </c:lineChart>
      <c:catAx>
        <c:axId val="14524882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52488719"/>
        <c:crosses val="autoZero"/>
        <c:auto val="1"/>
        <c:lblAlgn val="ctr"/>
        <c:lblOffset val="100"/>
        <c:noMultiLvlLbl val="0"/>
      </c:catAx>
      <c:valAx>
        <c:axId val="1452488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524882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 1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1'!$L$3:$L$12</c:f>
              <c:numCache>
                <c:formatCode>General</c:formatCode>
                <c:ptCount val="10"/>
                <c:pt idx="0">
                  <c:v>0.46161400000000002</c:v>
                </c:pt>
                <c:pt idx="1">
                  <c:v>0.33296999999999999</c:v>
                </c:pt>
                <c:pt idx="2">
                  <c:v>0.38125399999999998</c:v>
                </c:pt>
                <c:pt idx="3">
                  <c:v>0.39937600000000001</c:v>
                </c:pt>
                <c:pt idx="4">
                  <c:v>0.41300700000000001</c:v>
                </c:pt>
                <c:pt idx="5">
                  <c:v>0.34871400000000002</c:v>
                </c:pt>
                <c:pt idx="6">
                  <c:v>0.39904000000000001</c:v>
                </c:pt>
                <c:pt idx="7">
                  <c:v>0.315133</c:v>
                </c:pt>
                <c:pt idx="8">
                  <c:v>0.39989999999999998</c:v>
                </c:pt>
                <c:pt idx="9">
                  <c:v>0.365728</c:v>
                </c:pt>
              </c:numCache>
            </c:numRef>
          </c:val>
          <c:smooth val="0"/>
          <c:extLst>
            <c:ext xmlns:c16="http://schemas.microsoft.com/office/drawing/2014/chart" uri="{C3380CC4-5D6E-409C-BE32-E72D297353CC}">
              <c16:uniqueId val="{00000000-AC7B-4609-8B0C-5DF18522CA85}"/>
            </c:ext>
          </c:extLst>
        </c:ser>
        <c:dLbls>
          <c:showLegendKey val="0"/>
          <c:showVal val="0"/>
          <c:showCatName val="0"/>
          <c:showSerName val="0"/>
          <c:showPercent val="0"/>
          <c:showBubbleSize val="0"/>
        </c:dLbls>
        <c:smooth val="0"/>
        <c:axId val="1461766895"/>
        <c:axId val="1461769295"/>
      </c:lineChart>
      <c:catAx>
        <c:axId val="14617668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61769295"/>
        <c:crosses val="autoZero"/>
        <c:auto val="1"/>
        <c:lblAlgn val="ctr"/>
        <c:lblOffset val="100"/>
        <c:noMultiLvlLbl val="0"/>
      </c:catAx>
      <c:valAx>
        <c:axId val="14617692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617668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Day 2 pre </a:t>
            </a:r>
            <a:r>
              <a:rPr lang="en-US" sz="1400" b="0" i="0" u="none" strike="noStrike" baseline="0">
                <a:effectLst/>
              </a:rPr>
              <a:t>d</a:t>
            </a:r>
            <a:r>
              <a:rPr lang="en-US" sz="1400" b="0" i="0" u="none" strike="noStrike" baseline="-25000">
                <a:effectLst/>
              </a:rPr>
              <a:t>C</a:t>
            </a:r>
            <a:r>
              <a:rPr lang="en-US" sz="1400" b="0" i="0" u="none" strike="noStrike" baseline="0">
                <a:effectLst/>
              </a:rPr>
              <a:t> </a:t>
            </a:r>
            <a:endParaRPr lang="en-US"/>
          </a:p>
        </c:rich>
      </c:tx>
      <c:layout>
        <c:manualLayout>
          <c:xMode val="edge"/>
          <c:yMode val="edge"/>
          <c:x val="0.3923472416729293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2'!$D$4:$D$12</c:f>
              <c:numCache>
                <c:formatCode>General</c:formatCode>
                <c:ptCount val="9"/>
                <c:pt idx="0">
                  <c:v>93</c:v>
                </c:pt>
                <c:pt idx="1">
                  <c:v>33</c:v>
                </c:pt>
                <c:pt idx="2">
                  <c:v>33</c:v>
                </c:pt>
                <c:pt idx="3">
                  <c:v>67</c:v>
                </c:pt>
                <c:pt idx="4">
                  <c:v>150</c:v>
                </c:pt>
                <c:pt idx="5">
                  <c:v>33</c:v>
                </c:pt>
                <c:pt idx="6">
                  <c:v>1</c:v>
                </c:pt>
                <c:pt idx="7">
                  <c:v>1</c:v>
                </c:pt>
                <c:pt idx="8">
                  <c:v>66</c:v>
                </c:pt>
              </c:numCache>
            </c:numRef>
          </c:val>
          <c:smooth val="0"/>
          <c:extLst>
            <c:ext xmlns:c16="http://schemas.microsoft.com/office/drawing/2014/chart" uri="{C3380CC4-5D6E-409C-BE32-E72D297353CC}">
              <c16:uniqueId val="{00000000-D301-4065-8F94-4701970555DB}"/>
            </c:ext>
          </c:extLst>
        </c:ser>
        <c:dLbls>
          <c:showLegendKey val="0"/>
          <c:showVal val="0"/>
          <c:showCatName val="0"/>
          <c:showSerName val="0"/>
          <c:showPercent val="0"/>
          <c:showBubbleSize val="0"/>
        </c:dLbls>
        <c:smooth val="0"/>
        <c:axId val="834721887"/>
        <c:axId val="834722367"/>
      </c:lineChart>
      <c:catAx>
        <c:axId val="83472188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4722367"/>
        <c:crosses val="autoZero"/>
        <c:auto val="1"/>
        <c:lblAlgn val="ctr"/>
        <c:lblOffset val="100"/>
        <c:noMultiLvlLbl val="0"/>
      </c:catAx>
      <c:valAx>
        <c:axId val="834722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4721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Day 2 pre </a:t>
            </a:r>
            <a:r>
              <a:rPr lang="en-US" sz="1400" b="0" i="0" u="none" strike="noStrike" baseline="0">
                <a:effectLst/>
              </a:rPr>
              <a:t>d</a:t>
            </a:r>
            <a:r>
              <a:rPr lang="en-US" sz="1400" b="0" i="0" u="none" strike="noStrike" baseline="-25000">
                <a:effectLst/>
              </a:rPr>
              <a:t>w</a:t>
            </a:r>
            <a:r>
              <a:rPr lang="en-US" sz="1400" b="0" i="0" u="none" strike="noStrike"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2'!$E$4:$E$12</c:f>
              <c:numCache>
                <c:formatCode>General</c:formatCode>
                <c:ptCount val="9"/>
                <c:pt idx="0">
                  <c:v>1</c:v>
                </c:pt>
                <c:pt idx="1">
                  <c:v>6</c:v>
                </c:pt>
                <c:pt idx="2">
                  <c:v>3</c:v>
                </c:pt>
                <c:pt idx="3">
                  <c:v>4</c:v>
                </c:pt>
                <c:pt idx="4">
                  <c:v>9</c:v>
                </c:pt>
                <c:pt idx="5">
                  <c:v>5</c:v>
                </c:pt>
                <c:pt idx="6">
                  <c:v>4</c:v>
                </c:pt>
                <c:pt idx="7">
                  <c:v>0</c:v>
                </c:pt>
                <c:pt idx="8">
                  <c:v>6</c:v>
                </c:pt>
              </c:numCache>
            </c:numRef>
          </c:val>
          <c:smooth val="0"/>
          <c:extLst>
            <c:ext xmlns:c16="http://schemas.microsoft.com/office/drawing/2014/chart" uri="{C3380CC4-5D6E-409C-BE32-E72D297353CC}">
              <c16:uniqueId val="{00000000-CB44-43DB-A5D1-872FF928367B}"/>
            </c:ext>
          </c:extLst>
        </c:ser>
        <c:dLbls>
          <c:showLegendKey val="0"/>
          <c:showVal val="0"/>
          <c:showCatName val="0"/>
          <c:showSerName val="0"/>
          <c:showPercent val="0"/>
          <c:showBubbleSize val="0"/>
        </c:dLbls>
        <c:smooth val="0"/>
        <c:axId val="1443734639"/>
        <c:axId val="1443732239"/>
      </c:lineChart>
      <c:catAx>
        <c:axId val="14437346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43732239"/>
        <c:crosses val="autoZero"/>
        <c:auto val="1"/>
        <c:lblAlgn val="ctr"/>
        <c:lblOffset val="100"/>
        <c:noMultiLvlLbl val="0"/>
      </c:catAx>
      <c:valAx>
        <c:axId val="1443732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43734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 2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2'!$B$3:$B$12</c:f>
              <c:numCache>
                <c:formatCode>General</c:formatCode>
                <c:ptCount val="10"/>
                <c:pt idx="0">
                  <c:v>0.42513299999999998</c:v>
                </c:pt>
                <c:pt idx="1">
                  <c:v>0.33171099999999998</c:v>
                </c:pt>
                <c:pt idx="2">
                  <c:v>0.36514999999999997</c:v>
                </c:pt>
                <c:pt idx="3">
                  <c:v>0.39802599999999999</c:v>
                </c:pt>
                <c:pt idx="4">
                  <c:v>0.46536300000000003</c:v>
                </c:pt>
                <c:pt idx="5">
                  <c:v>0.31574600000000003</c:v>
                </c:pt>
                <c:pt idx="6">
                  <c:v>0.34900900000000001</c:v>
                </c:pt>
                <c:pt idx="7">
                  <c:v>0.348298</c:v>
                </c:pt>
                <c:pt idx="8">
                  <c:v>0.34908299999999998</c:v>
                </c:pt>
                <c:pt idx="9">
                  <c:v>0.41525200000000001</c:v>
                </c:pt>
              </c:numCache>
            </c:numRef>
          </c:val>
          <c:smooth val="0"/>
          <c:extLst>
            <c:ext xmlns:c16="http://schemas.microsoft.com/office/drawing/2014/chart" uri="{C3380CC4-5D6E-409C-BE32-E72D297353CC}">
              <c16:uniqueId val="{00000000-0BA5-4C5F-9F6B-7E3CA0B7E3B7}"/>
            </c:ext>
          </c:extLst>
        </c:ser>
        <c:dLbls>
          <c:showLegendKey val="0"/>
          <c:showVal val="0"/>
          <c:showCatName val="0"/>
          <c:showSerName val="0"/>
          <c:showPercent val="0"/>
          <c:showBubbleSize val="0"/>
        </c:dLbls>
        <c:smooth val="0"/>
        <c:axId val="834737247"/>
        <c:axId val="834736767"/>
      </c:lineChart>
      <c:catAx>
        <c:axId val="8347372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4736767"/>
        <c:crosses val="autoZero"/>
        <c:auto val="1"/>
        <c:lblAlgn val="ctr"/>
        <c:lblOffset val="100"/>
        <c:noMultiLvlLbl val="0"/>
      </c:catAx>
      <c:valAx>
        <c:axId val="8347367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4737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 2</a:t>
            </a:r>
            <a:r>
              <a:rPr lang="en-US" baseline="0"/>
              <a:t> post-test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2'!$L$3:$L$12</c:f>
              <c:numCache>
                <c:formatCode>General</c:formatCode>
                <c:ptCount val="10"/>
                <c:pt idx="0">
                  <c:v>0.416242</c:v>
                </c:pt>
                <c:pt idx="1">
                  <c:v>0.36577199999999999</c:v>
                </c:pt>
                <c:pt idx="2">
                  <c:v>0.382102</c:v>
                </c:pt>
                <c:pt idx="3">
                  <c:v>0.34902499999999997</c:v>
                </c:pt>
                <c:pt idx="4">
                  <c:v>0.34908400000000001</c:v>
                </c:pt>
                <c:pt idx="5">
                  <c:v>0.34904600000000002</c:v>
                </c:pt>
                <c:pt idx="6">
                  <c:v>0.38204199999999999</c:v>
                </c:pt>
                <c:pt idx="7">
                  <c:v>0.382743</c:v>
                </c:pt>
                <c:pt idx="8">
                  <c:v>0.36496299999999998</c:v>
                </c:pt>
                <c:pt idx="9">
                  <c:v>0.33256599999999997</c:v>
                </c:pt>
              </c:numCache>
            </c:numRef>
          </c:val>
          <c:smooth val="0"/>
          <c:extLst>
            <c:ext xmlns:c16="http://schemas.microsoft.com/office/drawing/2014/chart" uri="{C3380CC4-5D6E-409C-BE32-E72D297353CC}">
              <c16:uniqueId val="{00000000-048D-4358-BCFC-43B2DFCB8A18}"/>
            </c:ext>
          </c:extLst>
        </c:ser>
        <c:dLbls>
          <c:showLegendKey val="0"/>
          <c:showVal val="0"/>
          <c:showCatName val="0"/>
          <c:showSerName val="0"/>
          <c:showPercent val="0"/>
          <c:showBubbleSize val="0"/>
        </c:dLbls>
        <c:smooth val="0"/>
        <c:axId val="834739167"/>
        <c:axId val="834741567"/>
      </c:lineChart>
      <c:catAx>
        <c:axId val="83473916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4741567"/>
        <c:crosses val="autoZero"/>
        <c:auto val="1"/>
        <c:lblAlgn val="ctr"/>
        <c:lblOffset val="100"/>
        <c:noMultiLvlLbl val="0"/>
      </c:catAx>
      <c:valAx>
        <c:axId val="834741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4739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 3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3'!$B$3:$B$12</c:f>
              <c:numCache>
                <c:formatCode>General</c:formatCode>
                <c:ptCount val="10"/>
                <c:pt idx="0">
                  <c:v>0.57759199999999999</c:v>
                </c:pt>
                <c:pt idx="1">
                  <c:v>0.41625400000000001</c:v>
                </c:pt>
                <c:pt idx="2">
                  <c:v>0.33276600000000001</c:v>
                </c:pt>
                <c:pt idx="3">
                  <c:v>0.39934500000000001</c:v>
                </c:pt>
                <c:pt idx="4">
                  <c:v>0.59937700000000005</c:v>
                </c:pt>
                <c:pt idx="5">
                  <c:v>0.34932600000000003</c:v>
                </c:pt>
                <c:pt idx="6">
                  <c:v>0.34944700000000001</c:v>
                </c:pt>
                <c:pt idx="7">
                  <c:v>0.382714</c:v>
                </c:pt>
                <c:pt idx="8">
                  <c:v>0.38270700000000002</c:v>
                </c:pt>
                <c:pt idx="9">
                  <c:v>0.41587400000000002</c:v>
                </c:pt>
              </c:numCache>
            </c:numRef>
          </c:val>
          <c:smooth val="0"/>
          <c:extLst>
            <c:ext xmlns:c16="http://schemas.microsoft.com/office/drawing/2014/chart" uri="{C3380CC4-5D6E-409C-BE32-E72D297353CC}">
              <c16:uniqueId val="{00000000-AC76-4970-8D7D-44FE60286670}"/>
            </c:ext>
          </c:extLst>
        </c:ser>
        <c:dLbls>
          <c:showLegendKey val="0"/>
          <c:showVal val="0"/>
          <c:showCatName val="0"/>
          <c:showSerName val="0"/>
          <c:showPercent val="0"/>
          <c:showBubbleSize val="0"/>
        </c:dLbls>
        <c:smooth val="0"/>
        <c:axId val="1272030655"/>
        <c:axId val="1272032575"/>
      </c:lineChart>
      <c:catAx>
        <c:axId val="127203065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72032575"/>
        <c:crosses val="autoZero"/>
        <c:auto val="1"/>
        <c:lblAlgn val="ctr"/>
        <c:lblOffset val="100"/>
        <c:noMultiLvlLbl val="0"/>
      </c:catAx>
      <c:valAx>
        <c:axId val="12720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72030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 3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3'!$L$3:$L$12</c:f>
              <c:numCache>
                <c:formatCode>General</c:formatCode>
                <c:ptCount val="10"/>
                <c:pt idx="0">
                  <c:v>0.44906299999999999</c:v>
                </c:pt>
                <c:pt idx="1">
                  <c:v>0.39911099999999999</c:v>
                </c:pt>
                <c:pt idx="2">
                  <c:v>0.38295299999999999</c:v>
                </c:pt>
                <c:pt idx="3">
                  <c:v>0.44916200000000001</c:v>
                </c:pt>
                <c:pt idx="4">
                  <c:v>0.38248100000000002</c:v>
                </c:pt>
                <c:pt idx="5">
                  <c:v>0.43228800000000001</c:v>
                </c:pt>
                <c:pt idx="6">
                  <c:v>0.36602200000000001</c:v>
                </c:pt>
                <c:pt idx="7">
                  <c:v>0.39904000000000001</c:v>
                </c:pt>
                <c:pt idx="8">
                  <c:v>0.34904099999999999</c:v>
                </c:pt>
                <c:pt idx="9">
                  <c:v>0.64871400000000001</c:v>
                </c:pt>
              </c:numCache>
            </c:numRef>
          </c:val>
          <c:smooth val="0"/>
          <c:extLst>
            <c:ext xmlns:c16="http://schemas.microsoft.com/office/drawing/2014/chart" uri="{C3380CC4-5D6E-409C-BE32-E72D297353CC}">
              <c16:uniqueId val="{00000000-A111-43CD-B401-BA8C76819B31}"/>
            </c:ext>
          </c:extLst>
        </c:ser>
        <c:dLbls>
          <c:showLegendKey val="0"/>
          <c:showVal val="0"/>
          <c:showCatName val="0"/>
          <c:showSerName val="0"/>
          <c:showPercent val="0"/>
          <c:showBubbleSize val="0"/>
        </c:dLbls>
        <c:smooth val="0"/>
        <c:axId val="1589660255"/>
        <c:axId val="1589658335"/>
      </c:lineChart>
      <c:catAx>
        <c:axId val="158966025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89658335"/>
        <c:crosses val="autoZero"/>
        <c:auto val="1"/>
        <c:lblAlgn val="ctr"/>
        <c:lblOffset val="100"/>
        <c:noMultiLvlLbl val="0"/>
      </c:catAx>
      <c:valAx>
        <c:axId val="15896583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896602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 4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4'!$B$3:$B$12</c:f>
              <c:numCache>
                <c:formatCode>0.000</c:formatCode>
                <c:ptCount val="10"/>
                <c:pt idx="0">
                  <c:v>0.38312200000000002</c:v>
                </c:pt>
                <c:pt idx="1">
                  <c:v>0.38245699999999999</c:v>
                </c:pt>
                <c:pt idx="2">
                  <c:v>0.38329999999999997</c:v>
                </c:pt>
                <c:pt idx="3">
                  <c:v>0.38301800000000003</c:v>
                </c:pt>
                <c:pt idx="4">
                  <c:v>0.99019199999999996</c:v>
                </c:pt>
                <c:pt idx="5">
                  <c:v>0.36519600000000002</c:v>
                </c:pt>
                <c:pt idx="6">
                  <c:v>0.39885199999999998</c:v>
                </c:pt>
                <c:pt idx="7">
                  <c:v>0.36608800000000002</c:v>
                </c:pt>
                <c:pt idx="8">
                  <c:v>0.39866800000000002</c:v>
                </c:pt>
                <c:pt idx="9">
                  <c:v>0.58208899999999997</c:v>
                </c:pt>
              </c:numCache>
            </c:numRef>
          </c:val>
          <c:smooth val="0"/>
          <c:extLst>
            <c:ext xmlns:c16="http://schemas.microsoft.com/office/drawing/2014/chart" uri="{C3380CC4-5D6E-409C-BE32-E72D297353CC}">
              <c16:uniqueId val="{00000000-2286-4AE1-8034-D58B353C7D66}"/>
            </c:ext>
          </c:extLst>
        </c:ser>
        <c:dLbls>
          <c:showLegendKey val="0"/>
          <c:showVal val="0"/>
          <c:showCatName val="0"/>
          <c:showSerName val="0"/>
          <c:showPercent val="0"/>
          <c:showBubbleSize val="0"/>
        </c:dLbls>
        <c:smooth val="0"/>
        <c:axId val="1475369903"/>
        <c:axId val="1272509935"/>
      </c:lineChart>
      <c:catAx>
        <c:axId val="147536990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72509935"/>
        <c:crosses val="autoZero"/>
        <c:auto val="1"/>
        <c:lblAlgn val="ctr"/>
        <c:lblOffset val="100"/>
        <c:noMultiLvlLbl val="0"/>
      </c:catAx>
      <c:valAx>
        <c:axId val="1272509935"/>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75369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 4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4'!$L$3:$L$12</c:f>
              <c:numCache>
                <c:formatCode>General</c:formatCode>
                <c:ptCount val="10"/>
                <c:pt idx="0">
                  <c:v>0.46592499999999998</c:v>
                </c:pt>
                <c:pt idx="1">
                  <c:v>0.382747</c:v>
                </c:pt>
                <c:pt idx="2">
                  <c:v>0.416051</c:v>
                </c:pt>
                <c:pt idx="3">
                  <c:v>0.482456</c:v>
                </c:pt>
                <c:pt idx="4">
                  <c:v>0.58223599999999998</c:v>
                </c:pt>
                <c:pt idx="5">
                  <c:v>0.399364</c:v>
                </c:pt>
                <c:pt idx="6">
                  <c:v>0.69901100000000005</c:v>
                </c:pt>
                <c:pt idx="7">
                  <c:v>0.416045</c:v>
                </c:pt>
                <c:pt idx="8">
                  <c:v>0.53254299999999999</c:v>
                </c:pt>
                <c:pt idx="9">
                  <c:v>0.41604999999999998</c:v>
                </c:pt>
              </c:numCache>
            </c:numRef>
          </c:val>
          <c:smooth val="0"/>
          <c:extLst>
            <c:ext xmlns:c16="http://schemas.microsoft.com/office/drawing/2014/chart" uri="{C3380CC4-5D6E-409C-BE32-E72D297353CC}">
              <c16:uniqueId val="{00000000-CA94-4F10-AA7C-CEA509DEF3CB}"/>
            </c:ext>
          </c:extLst>
        </c:ser>
        <c:dLbls>
          <c:showLegendKey val="0"/>
          <c:showVal val="0"/>
          <c:showCatName val="0"/>
          <c:showSerName val="0"/>
          <c:showPercent val="0"/>
          <c:showBubbleSize val="0"/>
        </c:dLbls>
        <c:smooth val="0"/>
        <c:axId val="609392447"/>
        <c:axId val="609392927"/>
      </c:lineChart>
      <c:catAx>
        <c:axId val="6093924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609392927"/>
        <c:crosses val="autoZero"/>
        <c:auto val="1"/>
        <c:lblAlgn val="ctr"/>
        <c:lblOffset val="100"/>
        <c:noMultiLvlLbl val="0"/>
      </c:catAx>
      <c:valAx>
        <c:axId val="609392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60939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 5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5'!$B$3:$B$12</c:f>
              <c:numCache>
                <c:formatCode>General</c:formatCode>
                <c:ptCount val="10"/>
                <c:pt idx="0">
                  <c:v>0.51444900000000005</c:v>
                </c:pt>
                <c:pt idx="1">
                  <c:v>0.44902900000000001</c:v>
                </c:pt>
                <c:pt idx="2">
                  <c:v>0.39843899999999999</c:v>
                </c:pt>
                <c:pt idx="3">
                  <c:v>0.34957700000000003</c:v>
                </c:pt>
                <c:pt idx="4">
                  <c:v>0.41611399999999998</c:v>
                </c:pt>
                <c:pt idx="5">
                  <c:v>0.39934900000000001</c:v>
                </c:pt>
                <c:pt idx="6">
                  <c:v>0.53271400000000002</c:v>
                </c:pt>
                <c:pt idx="7">
                  <c:v>0.44871499999999997</c:v>
                </c:pt>
                <c:pt idx="8">
                  <c:v>0.38248199999999999</c:v>
                </c:pt>
                <c:pt idx="9">
                  <c:v>0.432085</c:v>
                </c:pt>
              </c:numCache>
            </c:numRef>
          </c:val>
          <c:smooth val="0"/>
          <c:extLst>
            <c:ext xmlns:c16="http://schemas.microsoft.com/office/drawing/2014/chart" uri="{C3380CC4-5D6E-409C-BE32-E72D297353CC}">
              <c16:uniqueId val="{00000000-63FD-40AB-B0CA-163A4AA95948}"/>
            </c:ext>
          </c:extLst>
        </c:ser>
        <c:dLbls>
          <c:showLegendKey val="0"/>
          <c:showVal val="0"/>
          <c:showCatName val="0"/>
          <c:showSerName val="0"/>
          <c:showPercent val="0"/>
          <c:showBubbleSize val="0"/>
        </c:dLbls>
        <c:smooth val="0"/>
        <c:axId val="1546945823"/>
        <c:axId val="1546946783"/>
      </c:lineChart>
      <c:catAx>
        <c:axId val="154694582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46946783"/>
        <c:crosses val="autoZero"/>
        <c:auto val="1"/>
        <c:lblAlgn val="ctr"/>
        <c:lblOffset val="100"/>
        <c:noMultiLvlLbl val="0"/>
      </c:catAx>
      <c:valAx>
        <c:axId val="1546946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46945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 Day 5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'B_day 5'!$L$3:$L$12</c:f>
              <c:numCache>
                <c:formatCode>0.000</c:formatCode>
                <c:ptCount val="10"/>
                <c:pt idx="0">
                  <c:v>0.392704</c:v>
                </c:pt>
                <c:pt idx="1">
                  <c:v>0.38238299999999997</c:v>
                </c:pt>
                <c:pt idx="2">
                  <c:v>0.38192199999999998</c:v>
                </c:pt>
                <c:pt idx="3">
                  <c:v>0.36624600000000002</c:v>
                </c:pt>
                <c:pt idx="4">
                  <c:v>0.54896199999999995</c:v>
                </c:pt>
                <c:pt idx="5">
                  <c:v>0.41528300000000001</c:v>
                </c:pt>
                <c:pt idx="6">
                  <c:v>0.41598800000000002</c:v>
                </c:pt>
                <c:pt idx="7">
                  <c:v>0.41573399999999999</c:v>
                </c:pt>
                <c:pt idx="8">
                  <c:v>0.38136100000000001</c:v>
                </c:pt>
                <c:pt idx="9">
                  <c:v>0.61558999999999997</c:v>
                </c:pt>
              </c:numCache>
            </c:numRef>
          </c:val>
          <c:smooth val="0"/>
          <c:extLst>
            <c:ext xmlns:c16="http://schemas.microsoft.com/office/drawing/2014/chart" uri="{C3380CC4-5D6E-409C-BE32-E72D297353CC}">
              <c16:uniqueId val="{00000000-A3A7-4260-AE26-D215A0FCB9D1}"/>
            </c:ext>
          </c:extLst>
        </c:ser>
        <c:dLbls>
          <c:showLegendKey val="0"/>
          <c:showVal val="0"/>
          <c:showCatName val="0"/>
          <c:showSerName val="0"/>
          <c:showPercent val="0"/>
          <c:showBubbleSize val="0"/>
        </c:dLbls>
        <c:smooth val="0"/>
        <c:axId val="1432623615"/>
        <c:axId val="1510026527"/>
      </c:lineChart>
      <c:catAx>
        <c:axId val="143262361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10026527"/>
        <c:crosses val="autoZero"/>
        <c:auto val="1"/>
        <c:lblAlgn val="ctr"/>
        <c:lblOffset val="100"/>
        <c:noMultiLvlLbl val="0"/>
      </c:catAx>
      <c:valAx>
        <c:axId val="1510026527"/>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32623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 Day 1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cked"/>
        <c:varyColors val="0"/>
        <c:ser>
          <c:idx val="0"/>
          <c:order val="0"/>
          <c:spPr>
            <a:ln w="28575" cap="rnd">
              <a:solidFill>
                <a:schemeClr val="accent1"/>
              </a:solidFill>
              <a:round/>
            </a:ln>
            <a:effectLst/>
          </c:spPr>
          <c:marker>
            <c:symbol val="none"/>
          </c:marker>
          <c:val>
            <c:numRef>
              <c:f>'C_day 1'!$B$3:$B$12</c:f>
              <c:numCache>
                <c:formatCode>0.000</c:formatCode>
                <c:ptCount val="10"/>
                <c:pt idx="0">
                  <c:v>0.29984899999999998</c:v>
                </c:pt>
                <c:pt idx="1">
                  <c:v>0.29983500000000002</c:v>
                </c:pt>
                <c:pt idx="2">
                  <c:v>0.29976700000000001</c:v>
                </c:pt>
                <c:pt idx="3">
                  <c:v>0.29980899999999999</c:v>
                </c:pt>
                <c:pt idx="4">
                  <c:v>0.29982500000000001</c:v>
                </c:pt>
                <c:pt idx="5">
                  <c:v>0.28315400000000002</c:v>
                </c:pt>
                <c:pt idx="6">
                  <c:v>0.33318399999999998</c:v>
                </c:pt>
                <c:pt idx="7">
                  <c:v>0.29985899999999999</c:v>
                </c:pt>
                <c:pt idx="8">
                  <c:v>0.31651899999999999</c:v>
                </c:pt>
                <c:pt idx="9">
                  <c:v>0.31644600000000001</c:v>
                </c:pt>
              </c:numCache>
            </c:numRef>
          </c:val>
          <c:smooth val="0"/>
          <c:extLst>
            <c:ext xmlns:c16="http://schemas.microsoft.com/office/drawing/2014/chart" uri="{C3380CC4-5D6E-409C-BE32-E72D297353CC}">
              <c16:uniqueId val="{00000000-EA72-4172-BB08-5503B3DFA64E}"/>
            </c:ext>
          </c:extLst>
        </c:ser>
        <c:dLbls>
          <c:showLegendKey val="0"/>
          <c:showVal val="0"/>
          <c:showCatName val="0"/>
          <c:showSerName val="0"/>
          <c:showPercent val="0"/>
          <c:showBubbleSize val="0"/>
        </c:dLbls>
        <c:smooth val="0"/>
        <c:axId val="1276056255"/>
        <c:axId val="1276056735"/>
      </c:lineChart>
      <c:catAx>
        <c:axId val="127605625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76056735"/>
        <c:crosses val="autoZero"/>
        <c:auto val="1"/>
        <c:lblAlgn val="ctr"/>
        <c:lblOffset val="100"/>
        <c:noMultiLvlLbl val="0"/>
      </c:catAx>
      <c:valAx>
        <c:axId val="1276056735"/>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76056255"/>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 Day 2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'C_day 1'!$L$3:$L$12</c:f>
              <c:numCache>
                <c:formatCode>0.000</c:formatCode>
                <c:ptCount val="10"/>
                <c:pt idx="0">
                  <c:v>0.28316000000000002</c:v>
                </c:pt>
                <c:pt idx="1">
                  <c:v>0.29981999999999998</c:v>
                </c:pt>
                <c:pt idx="2">
                  <c:v>0.29982300000000001</c:v>
                </c:pt>
                <c:pt idx="3">
                  <c:v>0.28325499999999998</c:v>
                </c:pt>
                <c:pt idx="4">
                  <c:v>0.28315899999999999</c:v>
                </c:pt>
                <c:pt idx="5">
                  <c:v>0.26648300000000003</c:v>
                </c:pt>
                <c:pt idx="6">
                  <c:v>0.31653900000000001</c:v>
                </c:pt>
                <c:pt idx="7">
                  <c:v>0.26668799999999998</c:v>
                </c:pt>
                <c:pt idx="8">
                  <c:v>0.28318599999999999</c:v>
                </c:pt>
                <c:pt idx="9">
                  <c:v>0.26646500000000001</c:v>
                </c:pt>
              </c:numCache>
            </c:numRef>
          </c:val>
          <c:smooth val="0"/>
          <c:extLst>
            <c:ext xmlns:c16="http://schemas.microsoft.com/office/drawing/2014/chart" uri="{C3380CC4-5D6E-409C-BE32-E72D297353CC}">
              <c16:uniqueId val="{00000000-70C4-4628-916A-D40DE29058FF}"/>
            </c:ext>
          </c:extLst>
        </c:ser>
        <c:dLbls>
          <c:showLegendKey val="0"/>
          <c:showVal val="0"/>
          <c:showCatName val="0"/>
          <c:showSerName val="0"/>
          <c:showPercent val="0"/>
          <c:showBubbleSize val="0"/>
        </c:dLbls>
        <c:smooth val="0"/>
        <c:axId val="1475371343"/>
        <c:axId val="1475369423"/>
      </c:lineChart>
      <c:catAx>
        <c:axId val="147537134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75369423"/>
        <c:crosses val="autoZero"/>
        <c:auto val="1"/>
        <c:lblAlgn val="ctr"/>
        <c:lblOffset val="100"/>
        <c:noMultiLvlLbl val="0"/>
      </c:catAx>
      <c:valAx>
        <c:axId val="147536942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75371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 Day 2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'C_day 2'!$B$3:$B$12</c:f>
              <c:numCache>
                <c:formatCode>0.000</c:formatCode>
                <c:ptCount val="10"/>
                <c:pt idx="0">
                  <c:v>0.26638499999999998</c:v>
                </c:pt>
                <c:pt idx="1">
                  <c:v>0.28308699999999998</c:v>
                </c:pt>
                <c:pt idx="2">
                  <c:v>0.26656099999999999</c:v>
                </c:pt>
                <c:pt idx="3">
                  <c:v>0.266129</c:v>
                </c:pt>
                <c:pt idx="4">
                  <c:v>0.299537</c:v>
                </c:pt>
                <c:pt idx="5">
                  <c:v>0.28296500000000002</c:v>
                </c:pt>
                <c:pt idx="6">
                  <c:v>0.28275800000000001</c:v>
                </c:pt>
                <c:pt idx="7">
                  <c:v>0.29922799999999999</c:v>
                </c:pt>
                <c:pt idx="8">
                  <c:v>0.266818</c:v>
                </c:pt>
                <c:pt idx="9">
                  <c:v>0.29949199999999998</c:v>
                </c:pt>
              </c:numCache>
            </c:numRef>
          </c:val>
          <c:smooth val="0"/>
          <c:extLst>
            <c:ext xmlns:c16="http://schemas.microsoft.com/office/drawing/2014/chart" uri="{C3380CC4-5D6E-409C-BE32-E72D297353CC}">
              <c16:uniqueId val="{00000000-701E-40DA-BC0D-9EB7C4A1CBEB}"/>
            </c:ext>
          </c:extLst>
        </c:ser>
        <c:dLbls>
          <c:showLegendKey val="0"/>
          <c:showVal val="0"/>
          <c:showCatName val="0"/>
          <c:showSerName val="0"/>
          <c:showPercent val="0"/>
          <c:showBubbleSize val="0"/>
        </c:dLbls>
        <c:smooth val="0"/>
        <c:axId val="642575135"/>
        <c:axId val="1257277119"/>
      </c:lineChart>
      <c:catAx>
        <c:axId val="64257513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57277119"/>
        <c:crosses val="autoZero"/>
        <c:auto val="1"/>
        <c:lblAlgn val="ctr"/>
        <c:lblOffset val="100"/>
        <c:noMultiLvlLbl val="0"/>
      </c:catAx>
      <c:valAx>
        <c:axId val="125727711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642575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 Day 2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'C_day 2'!$L$3:$L$12</c:f>
              <c:numCache>
                <c:formatCode>0.000</c:formatCode>
                <c:ptCount val="10"/>
                <c:pt idx="0">
                  <c:v>0.283248</c:v>
                </c:pt>
                <c:pt idx="1">
                  <c:v>0.266453</c:v>
                </c:pt>
                <c:pt idx="2">
                  <c:v>0.24995999999999999</c:v>
                </c:pt>
                <c:pt idx="3">
                  <c:v>0.26638099999999998</c:v>
                </c:pt>
                <c:pt idx="4">
                  <c:v>0.26640799999999998</c:v>
                </c:pt>
                <c:pt idx="5">
                  <c:v>0.26642100000000002</c:v>
                </c:pt>
                <c:pt idx="6">
                  <c:v>0.27019199999999999</c:v>
                </c:pt>
                <c:pt idx="7">
                  <c:v>0.283134</c:v>
                </c:pt>
                <c:pt idx="8">
                  <c:v>0.26638400000000001</c:v>
                </c:pt>
                <c:pt idx="9">
                  <c:v>0.28312700000000002</c:v>
                </c:pt>
              </c:numCache>
            </c:numRef>
          </c:val>
          <c:smooth val="0"/>
          <c:extLst>
            <c:ext xmlns:c16="http://schemas.microsoft.com/office/drawing/2014/chart" uri="{C3380CC4-5D6E-409C-BE32-E72D297353CC}">
              <c16:uniqueId val="{00000000-909B-47D6-B9E0-2519A17EBBDE}"/>
            </c:ext>
          </c:extLst>
        </c:ser>
        <c:dLbls>
          <c:showLegendKey val="0"/>
          <c:showVal val="0"/>
          <c:showCatName val="0"/>
          <c:showSerName val="0"/>
          <c:showPercent val="0"/>
          <c:showBubbleSize val="0"/>
        </c:dLbls>
        <c:smooth val="0"/>
        <c:axId val="1505912751"/>
        <c:axId val="1505913711"/>
      </c:lineChart>
      <c:catAx>
        <c:axId val="15059127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05913711"/>
        <c:crosses val="autoZero"/>
        <c:auto val="1"/>
        <c:lblAlgn val="ctr"/>
        <c:lblOffset val="100"/>
        <c:noMultiLvlLbl val="0"/>
      </c:catAx>
      <c:valAx>
        <c:axId val="1505913711"/>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05912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 Day</a:t>
            </a:r>
            <a:r>
              <a:rPr lang="en-US" baseline="0"/>
              <a:t> 3 pre-test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'C_day 3'!$B$3:$B$12</c:f>
              <c:numCache>
                <c:formatCode>0.000</c:formatCode>
                <c:ptCount val="10"/>
                <c:pt idx="0">
                  <c:v>0.28317100000000001</c:v>
                </c:pt>
                <c:pt idx="1">
                  <c:v>0.28314499999999998</c:v>
                </c:pt>
                <c:pt idx="2">
                  <c:v>0.29978199999999999</c:v>
                </c:pt>
                <c:pt idx="3">
                  <c:v>0.46637299999999998</c:v>
                </c:pt>
                <c:pt idx="4">
                  <c:v>0.31649500000000003</c:v>
                </c:pt>
                <c:pt idx="5">
                  <c:v>0.28315699999999999</c:v>
                </c:pt>
                <c:pt idx="6">
                  <c:v>0.36649399999999999</c:v>
                </c:pt>
                <c:pt idx="7">
                  <c:v>0.28319100000000003</c:v>
                </c:pt>
                <c:pt idx="8">
                  <c:v>0.28314800000000001</c:v>
                </c:pt>
                <c:pt idx="9">
                  <c:v>0.33312000000000003</c:v>
                </c:pt>
              </c:numCache>
            </c:numRef>
          </c:val>
          <c:smooth val="0"/>
          <c:extLst>
            <c:ext xmlns:c16="http://schemas.microsoft.com/office/drawing/2014/chart" uri="{C3380CC4-5D6E-409C-BE32-E72D297353CC}">
              <c16:uniqueId val="{00000000-42DB-4384-8E52-5FAE53D99223}"/>
            </c:ext>
          </c:extLst>
        </c:ser>
        <c:dLbls>
          <c:showLegendKey val="0"/>
          <c:showVal val="0"/>
          <c:showCatName val="0"/>
          <c:showSerName val="0"/>
          <c:showPercent val="0"/>
          <c:showBubbleSize val="0"/>
        </c:dLbls>
        <c:smooth val="0"/>
        <c:axId val="1543916607"/>
        <c:axId val="1543914207"/>
      </c:lineChart>
      <c:catAx>
        <c:axId val="154391660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43914207"/>
        <c:crosses val="autoZero"/>
        <c:auto val="1"/>
        <c:lblAlgn val="ctr"/>
        <c:lblOffset val="100"/>
        <c:noMultiLvlLbl val="0"/>
      </c:catAx>
      <c:valAx>
        <c:axId val="1543914207"/>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4391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 Day 3</a:t>
            </a:r>
            <a:r>
              <a:rPr lang="en-US" baseline="0"/>
              <a:t> post-test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'C_day 3'!$L$3:$L$12</c:f>
              <c:numCache>
                <c:formatCode>0.000</c:formatCode>
                <c:ptCount val="10"/>
                <c:pt idx="0">
                  <c:v>0.28314899999999998</c:v>
                </c:pt>
                <c:pt idx="1">
                  <c:v>0.29980000000000001</c:v>
                </c:pt>
                <c:pt idx="2">
                  <c:v>0.28315299999999999</c:v>
                </c:pt>
                <c:pt idx="3">
                  <c:v>0.26655499999999999</c:v>
                </c:pt>
                <c:pt idx="4">
                  <c:v>0.28317799999999999</c:v>
                </c:pt>
                <c:pt idx="5">
                  <c:v>0.283165</c:v>
                </c:pt>
                <c:pt idx="6">
                  <c:v>0.31648199999999999</c:v>
                </c:pt>
                <c:pt idx="7">
                  <c:v>0.29981600000000003</c:v>
                </c:pt>
                <c:pt idx="8">
                  <c:v>0.31650200000000001</c:v>
                </c:pt>
                <c:pt idx="9">
                  <c:v>0.31649300000000002</c:v>
                </c:pt>
              </c:numCache>
            </c:numRef>
          </c:val>
          <c:smooth val="0"/>
          <c:extLst>
            <c:ext xmlns:c16="http://schemas.microsoft.com/office/drawing/2014/chart" uri="{C3380CC4-5D6E-409C-BE32-E72D297353CC}">
              <c16:uniqueId val="{00000000-553D-42C1-AC50-29BA6710B936}"/>
            </c:ext>
          </c:extLst>
        </c:ser>
        <c:dLbls>
          <c:showLegendKey val="0"/>
          <c:showVal val="0"/>
          <c:showCatName val="0"/>
          <c:showSerName val="0"/>
          <c:showPercent val="0"/>
          <c:showBubbleSize val="0"/>
        </c:dLbls>
        <c:smooth val="0"/>
        <c:axId val="1492858303"/>
        <c:axId val="1492859743"/>
      </c:lineChart>
      <c:catAx>
        <c:axId val="149285830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92859743"/>
        <c:crosses val="autoZero"/>
        <c:auto val="1"/>
        <c:lblAlgn val="ctr"/>
        <c:lblOffset val="100"/>
        <c:noMultiLvlLbl val="0"/>
      </c:catAx>
      <c:valAx>
        <c:axId val="149285974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92858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 Day 4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'C_day 4'!$B$3:$B$12</c:f>
              <c:numCache>
                <c:formatCode>0.000</c:formatCode>
                <c:ptCount val="10"/>
                <c:pt idx="0">
                  <c:v>0.18329999999999999</c:v>
                </c:pt>
                <c:pt idx="1">
                  <c:v>0.28315400000000002</c:v>
                </c:pt>
                <c:pt idx="2">
                  <c:v>0.28312199999999998</c:v>
                </c:pt>
                <c:pt idx="3">
                  <c:v>0.28312300000000001</c:v>
                </c:pt>
                <c:pt idx="4">
                  <c:v>0.26647399999999999</c:v>
                </c:pt>
                <c:pt idx="5">
                  <c:v>0.28317700000000001</c:v>
                </c:pt>
                <c:pt idx="6">
                  <c:v>0.29981600000000003</c:v>
                </c:pt>
                <c:pt idx="7">
                  <c:v>0.28332099999999999</c:v>
                </c:pt>
                <c:pt idx="8">
                  <c:v>0.29976799999999998</c:v>
                </c:pt>
                <c:pt idx="9">
                  <c:v>0.31648599999999999</c:v>
                </c:pt>
              </c:numCache>
            </c:numRef>
          </c:val>
          <c:smooth val="0"/>
          <c:extLst>
            <c:ext xmlns:c16="http://schemas.microsoft.com/office/drawing/2014/chart" uri="{C3380CC4-5D6E-409C-BE32-E72D297353CC}">
              <c16:uniqueId val="{00000000-2317-46A0-8249-DBFAC161654C}"/>
            </c:ext>
          </c:extLst>
        </c:ser>
        <c:dLbls>
          <c:showLegendKey val="0"/>
          <c:showVal val="0"/>
          <c:showCatName val="0"/>
          <c:showSerName val="0"/>
          <c:showPercent val="0"/>
          <c:showBubbleSize val="0"/>
        </c:dLbls>
        <c:smooth val="0"/>
        <c:axId val="1492858783"/>
        <c:axId val="1492855903"/>
      </c:lineChart>
      <c:catAx>
        <c:axId val="149285878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92855903"/>
        <c:crosses val="autoZero"/>
        <c:auto val="1"/>
        <c:lblAlgn val="ctr"/>
        <c:lblOffset val="100"/>
        <c:noMultiLvlLbl val="0"/>
      </c:catAx>
      <c:valAx>
        <c:axId val="149285590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928587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 Day 4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'C_day 4'!$L$3:$L$12</c:f>
              <c:numCache>
                <c:formatCode>0.000</c:formatCode>
                <c:ptCount val="10"/>
                <c:pt idx="0">
                  <c:v>0.83306500000000006</c:v>
                </c:pt>
                <c:pt idx="1">
                  <c:v>0.26642399999999999</c:v>
                </c:pt>
                <c:pt idx="2">
                  <c:v>0.283055</c:v>
                </c:pt>
                <c:pt idx="3">
                  <c:v>4.9838E-2</c:v>
                </c:pt>
                <c:pt idx="4">
                  <c:v>0.28314899999999998</c:v>
                </c:pt>
                <c:pt idx="5">
                  <c:v>0.26648100000000002</c:v>
                </c:pt>
                <c:pt idx="6">
                  <c:v>0.28317199999999998</c:v>
                </c:pt>
                <c:pt idx="7">
                  <c:v>0.283163</c:v>
                </c:pt>
                <c:pt idx="8">
                  <c:v>0.28262500000000002</c:v>
                </c:pt>
                <c:pt idx="9">
                  <c:v>0.29976999999999998</c:v>
                </c:pt>
              </c:numCache>
            </c:numRef>
          </c:val>
          <c:smooth val="0"/>
          <c:extLst>
            <c:ext xmlns:c16="http://schemas.microsoft.com/office/drawing/2014/chart" uri="{C3380CC4-5D6E-409C-BE32-E72D297353CC}">
              <c16:uniqueId val="{00000000-9EDA-4244-91A0-D2BAABA1D35A}"/>
            </c:ext>
          </c:extLst>
        </c:ser>
        <c:dLbls>
          <c:showLegendKey val="0"/>
          <c:showVal val="0"/>
          <c:showCatName val="0"/>
          <c:showSerName val="0"/>
          <c:showPercent val="0"/>
          <c:showBubbleSize val="0"/>
        </c:dLbls>
        <c:smooth val="0"/>
        <c:axId val="1445163119"/>
        <c:axId val="836052991"/>
      </c:lineChart>
      <c:catAx>
        <c:axId val="14451631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836052991"/>
        <c:crosses val="autoZero"/>
        <c:auto val="1"/>
        <c:lblAlgn val="ctr"/>
        <c:lblOffset val="100"/>
        <c:noMultiLvlLbl val="0"/>
      </c:catAx>
      <c:valAx>
        <c:axId val="836052991"/>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4516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 Day 5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'C_day 5'!$B$3:$B$12</c:f>
              <c:numCache>
                <c:formatCode>0.000</c:formatCode>
                <c:ptCount val="10"/>
                <c:pt idx="0">
                  <c:v>0.183142</c:v>
                </c:pt>
                <c:pt idx="1">
                  <c:v>0.24974499999999999</c:v>
                </c:pt>
                <c:pt idx="2">
                  <c:v>0.283167</c:v>
                </c:pt>
                <c:pt idx="3">
                  <c:v>0.29974400000000001</c:v>
                </c:pt>
                <c:pt idx="4">
                  <c:v>0.283111</c:v>
                </c:pt>
                <c:pt idx="5">
                  <c:v>0.283024</c:v>
                </c:pt>
                <c:pt idx="6">
                  <c:v>0.48264000000000001</c:v>
                </c:pt>
                <c:pt idx="7">
                  <c:v>0.28314499999999998</c:v>
                </c:pt>
                <c:pt idx="8">
                  <c:v>0.28307599999999999</c:v>
                </c:pt>
                <c:pt idx="9">
                  <c:v>0.29982999999999999</c:v>
                </c:pt>
              </c:numCache>
            </c:numRef>
          </c:val>
          <c:smooth val="0"/>
          <c:extLst>
            <c:ext xmlns:c16="http://schemas.microsoft.com/office/drawing/2014/chart" uri="{C3380CC4-5D6E-409C-BE32-E72D297353CC}">
              <c16:uniqueId val="{00000000-D1B6-4DD9-A13B-966CA1D159D5}"/>
            </c:ext>
          </c:extLst>
        </c:ser>
        <c:dLbls>
          <c:showLegendKey val="0"/>
          <c:showVal val="0"/>
          <c:showCatName val="0"/>
          <c:showSerName val="0"/>
          <c:showPercent val="0"/>
          <c:showBubbleSize val="0"/>
        </c:dLbls>
        <c:smooth val="0"/>
        <c:axId val="1504962543"/>
        <c:axId val="1452489199"/>
      </c:lineChart>
      <c:catAx>
        <c:axId val="150496254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52489199"/>
        <c:crosses val="autoZero"/>
        <c:auto val="1"/>
        <c:lblAlgn val="ctr"/>
        <c:lblOffset val="100"/>
        <c:noMultiLvlLbl val="0"/>
      </c:catAx>
      <c:valAx>
        <c:axId val="145248919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04962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rPr>
              <a:t>C: Day 5 post-test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'C_day 5'!$L$3:$L$12</c:f>
              <c:numCache>
                <c:formatCode>0.000</c:formatCode>
                <c:ptCount val="10"/>
                <c:pt idx="0">
                  <c:v>0.28317100000000001</c:v>
                </c:pt>
                <c:pt idx="1">
                  <c:v>0.26654499999999998</c:v>
                </c:pt>
                <c:pt idx="2">
                  <c:v>0.28303499999999998</c:v>
                </c:pt>
                <c:pt idx="3">
                  <c:v>0.29938900000000002</c:v>
                </c:pt>
                <c:pt idx="4">
                  <c:v>0.24985299999999999</c:v>
                </c:pt>
                <c:pt idx="5">
                  <c:v>0.26654099999999997</c:v>
                </c:pt>
                <c:pt idx="6">
                  <c:v>0.28249299999999999</c:v>
                </c:pt>
                <c:pt idx="7">
                  <c:v>0.31567499999999998</c:v>
                </c:pt>
                <c:pt idx="8">
                  <c:v>0.28241100000000002</c:v>
                </c:pt>
                <c:pt idx="9">
                  <c:v>0.266515</c:v>
                </c:pt>
              </c:numCache>
            </c:numRef>
          </c:val>
          <c:smooth val="0"/>
          <c:extLst>
            <c:ext xmlns:c16="http://schemas.microsoft.com/office/drawing/2014/chart" uri="{C3380CC4-5D6E-409C-BE32-E72D297353CC}">
              <c16:uniqueId val="{00000000-9DC0-4821-B6E9-17C7E46F3481}"/>
            </c:ext>
          </c:extLst>
        </c:ser>
        <c:dLbls>
          <c:showLegendKey val="0"/>
          <c:showVal val="0"/>
          <c:showCatName val="0"/>
          <c:showSerName val="0"/>
          <c:showPercent val="0"/>
          <c:showBubbleSize val="0"/>
        </c:dLbls>
        <c:smooth val="0"/>
        <c:axId val="1405291887"/>
        <c:axId val="1405292847"/>
      </c:lineChart>
      <c:catAx>
        <c:axId val="140529188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05292847"/>
        <c:crosses val="autoZero"/>
        <c:auto val="1"/>
        <c:lblAlgn val="ctr"/>
        <c:lblOffset val="100"/>
        <c:noMultiLvlLbl val="0"/>
      </c:catAx>
      <c:valAx>
        <c:axId val="1405292847"/>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05291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 Day 1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'D_day 1'!$B$3:$B$12</c:f>
              <c:numCache>
                <c:formatCode>General</c:formatCode>
                <c:ptCount val="10"/>
                <c:pt idx="0">
                  <c:v>0.24287800000000001</c:v>
                </c:pt>
                <c:pt idx="1">
                  <c:v>0.24296999999999999</c:v>
                </c:pt>
                <c:pt idx="2">
                  <c:v>0.27098299999999997</c:v>
                </c:pt>
                <c:pt idx="3">
                  <c:v>0.26390400000000003</c:v>
                </c:pt>
                <c:pt idx="4">
                  <c:v>0.31962099999999999</c:v>
                </c:pt>
                <c:pt idx="5">
                  <c:v>0.243087</c:v>
                </c:pt>
                <c:pt idx="6">
                  <c:v>0.25700400000000001</c:v>
                </c:pt>
                <c:pt idx="7">
                  <c:v>0.26395299999999999</c:v>
                </c:pt>
                <c:pt idx="8">
                  <c:v>0.270951</c:v>
                </c:pt>
                <c:pt idx="9">
                  <c:v>0.25012299999999998</c:v>
                </c:pt>
              </c:numCache>
            </c:numRef>
          </c:val>
          <c:smooth val="0"/>
          <c:extLst>
            <c:ext xmlns:c16="http://schemas.microsoft.com/office/drawing/2014/chart" uri="{C3380CC4-5D6E-409C-BE32-E72D297353CC}">
              <c16:uniqueId val="{00000000-682D-4B59-9290-FEBC2A3858B9}"/>
            </c:ext>
          </c:extLst>
        </c:ser>
        <c:dLbls>
          <c:showLegendKey val="0"/>
          <c:showVal val="0"/>
          <c:showCatName val="0"/>
          <c:showSerName val="0"/>
          <c:showPercent val="0"/>
          <c:showBubbleSize val="0"/>
        </c:dLbls>
        <c:smooth val="0"/>
        <c:axId val="1433195007"/>
        <c:axId val="1501909903"/>
      </c:lineChart>
      <c:catAx>
        <c:axId val="143319500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01909903"/>
        <c:crosses val="autoZero"/>
        <c:auto val="1"/>
        <c:lblAlgn val="ctr"/>
        <c:lblOffset val="100"/>
        <c:noMultiLvlLbl val="0"/>
      </c:catAx>
      <c:valAx>
        <c:axId val="15019099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33195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t>
            </a:r>
            <a:r>
              <a:rPr lang="en-US" baseline="0"/>
              <a:t> Day 1 post-test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'D_day 1'!$I$3:$I$12</c:f>
              <c:numCache>
                <c:formatCode>General</c:formatCode>
                <c:ptCount val="10"/>
                <c:pt idx="0">
                  <c:v>0.24311199999999999</c:v>
                </c:pt>
                <c:pt idx="1">
                  <c:v>0.27767999999999998</c:v>
                </c:pt>
                <c:pt idx="2">
                  <c:v>0.26378699999999999</c:v>
                </c:pt>
                <c:pt idx="3">
                  <c:v>0.25697199999999998</c:v>
                </c:pt>
                <c:pt idx="4">
                  <c:v>0.27049600000000001</c:v>
                </c:pt>
                <c:pt idx="5">
                  <c:v>0.222305</c:v>
                </c:pt>
                <c:pt idx="6">
                  <c:v>0.21532799999999999</c:v>
                </c:pt>
                <c:pt idx="7">
                  <c:v>0.27769899999999997</c:v>
                </c:pt>
                <c:pt idx="8">
                  <c:v>0.26384800000000003</c:v>
                </c:pt>
                <c:pt idx="9">
                  <c:v>0.25009999999999999</c:v>
                </c:pt>
              </c:numCache>
            </c:numRef>
          </c:val>
          <c:smooth val="0"/>
          <c:extLst>
            <c:ext xmlns:c16="http://schemas.microsoft.com/office/drawing/2014/chart" uri="{C3380CC4-5D6E-409C-BE32-E72D297353CC}">
              <c16:uniqueId val="{00000000-15DF-4E01-8E8E-C94A077BDD66}"/>
            </c:ext>
          </c:extLst>
        </c:ser>
        <c:dLbls>
          <c:showLegendKey val="0"/>
          <c:showVal val="0"/>
          <c:showCatName val="0"/>
          <c:showSerName val="0"/>
          <c:showPercent val="0"/>
          <c:showBubbleSize val="0"/>
        </c:dLbls>
        <c:smooth val="0"/>
        <c:axId val="1199636687"/>
        <c:axId val="1199638127"/>
      </c:lineChart>
      <c:catAx>
        <c:axId val="119963668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199638127"/>
        <c:crosses val="autoZero"/>
        <c:auto val="1"/>
        <c:lblAlgn val="ctr"/>
        <c:lblOffset val="100"/>
        <c:noMultiLvlLbl val="0"/>
      </c:catAx>
      <c:valAx>
        <c:axId val="11996381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199636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t>
            </a:r>
            <a:r>
              <a:rPr lang="en-US" baseline="0"/>
              <a:t> Day 3 pre-test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'D_day 3'!$B$3:$B$12</c:f>
              <c:numCache>
                <c:formatCode>0.000</c:formatCode>
                <c:ptCount val="10"/>
                <c:pt idx="0">
                  <c:v>0.27782899999999999</c:v>
                </c:pt>
                <c:pt idx="1">
                  <c:v>0.25006499999999998</c:v>
                </c:pt>
                <c:pt idx="2">
                  <c:v>0.24986800000000001</c:v>
                </c:pt>
                <c:pt idx="3">
                  <c:v>0.243171</c:v>
                </c:pt>
                <c:pt idx="4">
                  <c:v>0.29176800000000003</c:v>
                </c:pt>
                <c:pt idx="5">
                  <c:v>0.31254500000000002</c:v>
                </c:pt>
                <c:pt idx="6">
                  <c:v>0.22917899999999999</c:v>
                </c:pt>
                <c:pt idx="7">
                  <c:v>0.22925699999999999</c:v>
                </c:pt>
                <c:pt idx="8">
                  <c:v>0.23597499999999999</c:v>
                </c:pt>
                <c:pt idx="9">
                  <c:v>0.30547099999999999</c:v>
                </c:pt>
              </c:numCache>
            </c:numRef>
          </c:val>
          <c:smooth val="0"/>
          <c:extLst>
            <c:ext xmlns:c16="http://schemas.microsoft.com/office/drawing/2014/chart" uri="{C3380CC4-5D6E-409C-BE32-E72D297353CC}">
              <c16:uniqueId val="{00000000-E598-4629-BFEE-E92FBC9B4F93}"/>
            </c:ext>
          </c:extLst>
        </c:ser>
        <c:dLbls>
          <c:showLegendKey val="0"/>
          <c:showVal val="0"/>
          <c:showCatName val="0"/>
          <c:showSerName val="0"/>
          <c:showPercent val="0"/>
          <c:showBubbleSize val="0"/>
        </c:dLbls>
        <c:smooth val="0"/>
        <c:axId val="1589657855"/>
        <c:axId val="1589662655"/>
      </c:lineChart>
      <c:catAx>
        <c:axId val="158965785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89662655"/>
        <c:crosses val="autoZero"/>
        <c:auto val="1"/>
        <c:lblAlgn val="ctr"/>
        <c:lblOffset val="100"/>
        <c:noMultiLvlLbl val="0"/>
      </c:catAx>
      <c:valAx>
        <c:axId val="1589662655"/>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896578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 Day 3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'D_day 3'!$I$3:$I$12</c:f>
              <c:numCache>
                <c:formatCode>0.000</c:formatCode>
                <c:ptCount val="10"/>
                <c:pt idx="0">
                  <c:v>0.29875099999999999</c:v>
                </c:pt>
                <c:pt idx="1">
                  <c:v>0.24285300000000001</c:v>
                </c:pt>
                <c:pt idx="2">
                  <c:v>0.34015899999999999</c:v>
                </c:pt>
                <c:pt idx="3">
                  <c:v>0.222111</c:v>
                </c:pt>
                <c:pt idx="4">
                  <c:v>0.229154</c:v>
                </c:pt>
                <c:pt idx="5">
                  <c:v>0.215305</c:v>
                </c:pt>
                <c:pt idx="6">
                  <c:v>0.23610999999999999</c:v>
                </c:pt>
                <c:pt idx="7">
                  <c:v>0.215228</c:v>
                </c:pt>
                <c:pt idx="8">
                  <c:v>0.23619899999999999</c:v>
                </c:pt>
                <c:pt idx="9">
                  <c:v>0.22228800000000001</c:v>
                </c:pt>
              </c:numCache>
            </c:numRef>
          </c:val>
          <c:smooth val="0"/>
          <c:extLst>
            <c:ext xmlns:c16="http://schemas.microsoft.com/office/drawing/2014/chart" uri="{C3380CC4-5D6E-409C-BE32-E72D297353CC}">
              <c16:uniqueId val="{00000000-0E63-47C7-9A7D-D0E61FD541A2}"/>
            </c:ext>
          </c:extLst>
        </c:ser>
        <c:dLbls>
          <c:showLegendKey val="0"/>
          <c:showVal val="0"/>
          <c:showCatName val="0"/>
          <c:showSerName val="0"/>
          <c:showPercent val="0"/>
          <c:showBubbleSize val="0"/>
        </c:dLbls>
        <c:smooth val="0"/>
        <c:axId val="1673407519"/>
        <c:axId val="1673413759"/>
      </c:lineChart>
      <c:catAx>
        <c:axId val="16734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673413759"/>
        <c:crosses val="autoZero"/>
        <c:auto val="1"/>
        <c:lblAlgn val="ctr"/>
        <c:lblOffset val="100"/>
        <c:noMultiLvlLbl val="0"/>
      </c:catAx>
      <c:valAx>
        <c:axId val="167341375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673407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 Day 5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'D_day 5'!$B$3:$B$12</c:f>
              <c:numCache>
                <c:formatCode>0.000</c:formatCode>
                <c:ptCount val="10"/>
                <c:pt idx="0">
                  <c:v>0.28617599999999999</c:v>
                </c:pt>
                <c:pt idx="1">
                  <c:v>0.26266899999999999</c:v>
                </c:pt>
                <c:pt idx="2">
                  <c:v>0.24629799999999999</c:v>
                </c:pt>
                <c:pt idx="3">
                  <c:v>0.26301000000000002</c:v>
                </c:pt>
                <c:pt idx="4">
                  <c:v>0.269347</c:v>
                </c:pt>
                <c:pt idx="5">
                  <c:v>0.25773499999999999</c:v>
                </c:pt>
                <c:pt idx="6">
                  <c:v>0.35885099999999998</c:v>
                </c:pt>
                <c:pt idx="7">
                  <c:v>0.26290200000000002</c:v>
                </c:pt>
                <c:pt idx="8">
                  <c:v>0.25071900000000003</c:v>
                </c:pt>
                <c:pt idx="9">
                  <c:v>0.31181900000000001</c:v>
                </c:pt>
              </c:numCache>
            </c:numRef>
          </c:val>
          <c:smooth val="0"/>
          <c:extLst>
            <c:ext xmlns:c16="http://schemas.microsoft.com/office/drawing/2014/chart" uri="{C3380CC4-5D6E-409C-BE32-E72D297353CC}">
              <c16:uniqueId val="{00000000-10C3-47A8-B86C-CB5CE78EB4D5}"/>
            </c:ext>
          </c:extLst>
        </c:ser>
        <c:dLbls>
          <c:showLegendKey val="0"/>
          <c:showVal val="0"/>
          <c:showCatName val="0"/>
          <c:showSerName val="0"/>
          <c:showPercent val="0"/>
          <c:showBubbleSize val="0"/>
        </c:dLbls>
        <c:smooth val="0"/>
        <c:axId val="1552705583"/>
        <c:axId val="1552703663"/>
      </c:lineChart>
      <c:catAx>
        <c:axId val="155270558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52703663"/>
        <c:crosses val="autoZero"/>
        <c:auto val="1"/>
        <c:lblAlgn val="ctr"/>
        <c:lblOffset val="100"/>
        <c:noMultiLvlLbl val="0"/>
      </c:catAx>
      <c:valAx>
        <c:axId val="155270366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52705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 Day 5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'D_day 5'!$I$3:$I$12</c:f>
              <c:numCache>
                <c:formatCode>0.000</c:formatCode>
                <c:ptCount val="10"/>
                <c:pt idx="0">
                  <c:v>0.241229</c:v>
                </c:pt>
                <c:pt idx="1">
                  <c:v>0.246615</c:v>
                </c:pt>
                <c:pt idx="2">
                  <c:v>0.27002599999999999</c:v>
                </c:pt>
                <c:pt idx="3">
                  <c:v>0.24657100000000001</c:v>
                </c:pt>
                <c:pt idx="4">
                  <c:v>0.22260199999999999</c:v>
                </c:pt>
                <c:pt idx="5">
                  <c:v>0.27313700000000002</c:v>
                </c:pt>
                <c:pt idx="6">
                  <c:v>0.24610199999999999</c:v>
                </c:pt>
                <c:pt idx="7">
                  <c:v>0.25123499999999999</c:v>
                </c:pt>
                <c:pt idx="8">
                  <c:v>0.257994</c:v>
                </c:pt>
                <c:pt idx="9">
                  <c:v>0.25808399999999998</c:v>
                </c:pt>
              </c:numCache>
            </c:numRef>
          </c:val>
          <c:smooth val="0"/>
          <c:extLst>
            <c:ext xmlns:c16="http://schemas.microsoft.com/office/drawing/2014/chart" uri="{C3380CC4-5D6E-409C-BE32-E72D297353CC}">
              <c16:uniqueId val="{00000000-FD82-48D4-B7E4-CE86A2078189}"/>
            </c:ext>
          </c:extLst>
        </c:ser>
        <c:dLbls>
          <c:showLegendKey val="0"/>
          <c:showVal val="0"/>
          <c:showCatName val="0"/>
          <c:showSerName val="0"/>
          <c:showPercent val="0"/>
          <c:showBubbleSize val="0"/>
        </c:dLbls>
        <c:smooth val="0"/>
        <c:axId val="1495232303"/>
        <c:axId val="1495228943"/>
      </c:lineChart>
      <c:catAx>
        <c:axId val="149523230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95228943"/>
        <c:crosses val="autoZero"/>
        <c:auto val="1"/>
        <c:lblAlgn val="ctr"/>
        <c:lblOffset val="100"/>
        <c:noMultiLvlLbl val="0"/>
      </c:catAx>
      <c:valAx>
        <c:axId val="149522894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495232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 Day 1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'E_day 1'!$B$3:$B$12</c:f>
              <c:numCache>
                <c:formatCode>General</c:formatCode>
                <c:ptCount val="10"/>
                <c:pt idx="0">
                  <c:v>0.53293599999999997</c:v>
                </c:pt>
                <c:pt idx="1">
                  <c:v>0.33303300000000002</c:v>
                </c:pt>
                <c:pt idx="2">
                  <c:v>0.34964200000000001</c:v>
                </c:pt>
                <c:pt idx="3">
                  <c:v>0.382967</c:v>
                </c:pt>
                <c:pt idx="4">
                  <c:v>0.349526</c:v>
                </c:pt>
                <c:pt idx="5">
                  <c:v>0.34961300000000001</c:v>
                </c:pt>
                <c:pt idx="6">
                  <c:v>0.38298900000000002</c:v>
                </c:pt>
                <c:pt idx="7">
                  <c:v>0.383301</c:v>
                </c:pt>
                <c:pt idx="8">
                  <c:v>0.36628500000000003</c:v>
                </c:pt>
                <c:pt idx="9">
                  <c:v>0.41635899999999998</c:v>
                </c:pt>
              </c:numCache>
            </c:numRef>
          </c:val>
          <c:smooth val="0"/>
          <c:extLst>
            <c:ext xmlns:c16="http://schemas.microsoft.com/office/drawing/2014/chart" uri="{C3380CC4-5D6E-409C-BE32-E72D297353CC}">
              <c16:uniqueId val="{00000000-619A-40A5-837F-78D8A135DD0A}"/>
            </c:ext>
          </c:extLst>
        </c:ser>
        <c:dLbls>
          <c:showLegendKey val="0"/>
          <c:showVal val="0"/>
          <c:showCatName val="0"/>
          <c:showSerName val="0"/>
          <c:showPercent val="0"/>
          <c:showBubbleSize val="0"/>
        </c:dLbls>
        <c:smooth val="0"/>
        <c:axId val="1262576607"/>
        <c:axId val="1262574207"/>
      </c:lineChart>
      <c:catAx>
        <c:axId val="126257660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62574207"/>
        <c:crosses val="autoZero"/>
        <c:auto val="1"/>
        <c:lblAlgn val="ctr"/>
        <c:lblOffset val="100"/>
        <c:noMultiLvlLbl val="0"/>
      </c:catAx>
      <c:valAx>
        <c:axId val="126257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6257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 Day 1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'E_day 1'!$L$3:$L$12</c:f>
              <c:numCache>
                <c:formatCode>General</c:formatCode>
                <c:ptCount val="10"/>
                <c:pt idx="0">
                  <c:v>0.48288799999999998</c:v>
                </c:pt>
                <c:pt idx="1">
                  <c:v>0.433089</c:v>
                </c:pt>
                <c:pt idx="2">
                  <c:v>0.466451</c:v>
                </c:pt>
                <c:pt idx="3">
                  <c:v>0.39949699999999999</c:v>
                </c:pt>
                <c:pt idx="4">
                  <c:v>0.39958700000000003</c:v>
                </c:pt>
                <c:pt idx="5">
                  <c:v>0.36612800000000001</c:v>
                </c:pt>
                <c:pt idx="6">
                  <c:v>0.366282</c:v>
                </c:pt>
                <c:pt idx="7">
                  <c:v>0.466192</c:v>
                </c:pt>
                <c:pt idx="8">
                  <c:v>0.43300300000000003</c:v>
                </c:pt>
                <c:pt idx="9">
                  <c:v>0.64953899999999998</c:v>
                </c:pt>
              </c:numCache>
            </c:numRef>
          </c:val>
          <c:smooth val="0"/>
          <c:extLst>
            <c:ext xmlns:c16="http://schemas.microsoft.com/office/drawing/2014/chart" uri="{C3380CC4-5D6E-409C-BE32-E72D297353CC}">
              <c16:uniqueId val="{00000000-A508-4C4B-8EA8-97A663C94237}"/>
            </c:ext>
          </c:extLst>
        </c:ser>
        <c:dLbls>
          <c:showLegendKey val="0"/>
          <c:showVal val="0"/>
          <c:showCatName val="0"/>
          <c:showSerName val="0"/>
          <c:showPercent val="0"/>
          <c:showBubbleSize val="0"/>
        </c:dLbls>
        <c:smooth val="0"/>
        <c:axId val="1271303471"/>
        <c:axId val="1271304431"/>
      </c:lineChart>
      <c:catAx>
        <c:axId val="127130347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71304431"/>
        <c:crosses val="autoZero"/>
        <c:auto val="1"/>
        <c:lblAlgn val="ctr"/>
        <c:lblOffset val="100"/>
        <c:noMultiLvlLbl val="0"/>
      </c:catAx>
      <c:valAx>
        <c:axId val="1271304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71303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 Day 3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'E_day 3'!$B$3:$B$12</c:f>
              <c:numCache>
                <c:formatCode>General</c:formatCode>
                <c:ptCount val="10"/>
                <c:pt idx="0">
                  <c:v>0.34959200000000001</c:v>
                </c:pt>
                <c:pt idx="1">
                  <c:v>0.32525300000000001</c:v>
                </c:pt>
                <c:pt idx="2">
                  <c:v>0.34966900000000001</c:v>
                </c:pt>
                <c:pt idx="3">
                  <c:v>0.34962300000000002</c:v>
                </c:pt>
                <c:pt idx="4">
                  <c:v>0.41366000000000003</c:v>
                </c:pt>
                <c:pt idx="5">
                  <c:v>0.32529000000000002</c:v>
                </c:pt>
                <c:pt idx="6">
                  <c:v>0.36123499999999997</c:v>
                </c:pt>
                <c:pt idx="7">
                  <c:v>0.39968100000000001</c:v>
                </c:pt>
                <c:pt idx="8">
                  <c:v>0.37546400000000002</c:v>
                </c:pt>
                <c:pt idx="9">
                  <c:v>0.46385999999999999</c:v>
                </c:pt>
              </c:numCache>
            </c:numRef>
          </c:val>
          <c:smooth val="0"/>
          <c:extLst>
            <c:ext xmlns:c16="http://schemas.microsoft.com/office/drawing/2014/chart" uri="{C3380CC4-5D6E-409C-BE32-E72D297353CC}">
              <c16:uniqueId val="{00000000-9A2A-484E-BD6E-8B41B6FCE538}"/>
            </c:ext>
          </c:extLst>
        </c:ser>
        <c:dLbls>
          <c:showLegendKey val="0"/>
          <c:showVal val="0"/>
          <c:showCatName val="0"/>
          <c:showSerName val="0"/>
          <c:showPercent val="0"/>
          <c:showBubbleSize val="0"/>
        </c:dLbls>
        <c:smooth val="0"/>
        <c:axId val="1550477199"/>
        <c:axId val="1550475759"/>
      </c:lineChart>
      <c:catAx>
        <c:axId val="155047719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50475759"/>
        <c:crosses val="autoZero"/>
        <c:auto val="1"/>
        <c:lblAlgn val="ctr"/>
        <c:lblOffset val="100"/>
        <c:noMultiLvlLbl val="0"/>
      </c:catAx>
      <c:valAx>
        <c:axId val="1550475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504771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 Day 3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'E_day 3'!$L$3:$L$12</c:f>
              <c:numCache>
                <c:formatCode>General</c:formatCode>
                <c:ptCount val="10"/>
                <c:pt idx="0">
                  <c:v>0.423597</c:v>
                </c:pt>
                <c:pt idx="1">
                  <c:v>0.47527000000000003</c:v>
                </c:pt>
                <c:pt idx="2">
                  <c:v>0.44957900000000001</c:v>
                </c:pt>
                <c:pt idx="3">
                  <c:v>0.41122199999999998</c:v>
                </c:pt>
                <c:pt idx="4">
                  <c:v>0.36376199999999997</c:v>
                </c:pt>
                <c:pt idx="5">
                  <c:v>0.37395400000000001</c:v>
                </c:pt>
                <c:pt idx="6">
                  <c:v>0.44946599999999998</c:v>
                </c:pt>
                <c:pt idx="7">
                  <c:v>0.43801099999999998</c:v>
                </c:pt>
                <c:pt idx="8">
                  <c:v>0.43529499999999999</c:v>
                </c:pt>
                <c:pt idx="9">
                  <c:v>0.54953300000000005</c:v>
                </c:pt>
              </c:numCache>
            </c:numRef>
          </c:val>
          <c:smooth val="0"/>
          <c:extLst>
            <c:ext xmlns:c16="http://schemas.microsoft.com/office/drawing/2014/chart" uri="{C3380CC4-5D6E-409C-BE32-E72D297353CC}">
              <c16:uniqueId val="{00000000-86B5-46E3-9A0F-006462C1803A}"/>
            </c:ext>
          </c:extLst>
        </c:ser>
        <c:dLbls>
          <c:showLegendKey val="0"/>
          <c:showVal val="0"/>
          <c:showCatName val="0"/>
          <c:showSerName val="0"/>
          <c:showPercent val="0"/>
          <c:showBubbleSize val="0"/>
        </c:dLbls>
        <c:smooth val="0"/>
        <c:axId val="1272507535"/>
        <c:axId val="1272508495"/>
      </c:lineChart>
      <c:catAx>
        <c:axId val="127250753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72508495"/>
        <c:crosses val="autoZero"/>
        <c:auto val="1"/>
        <c:lblAlgn val="ctr"/>
        <c:lblOffset val="100"/>
        <c:noMultiLvlLbl val="0"/>
      </c:catAx>
      <c:valAx>
        <c:axId val="1272508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72507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 Day 5 pre-test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'E_day 5'!$B$3:$B$12</c:f>
              <c:numCache>
                <c:formatCode>0.000</c:formatCode>
                <c:ptCount val="10"/>
                <c:pt idx="0">
                  <c:v>0.36127399999999998</c:v>
                </c:pt>
                <c:pt idx="1">
                  <c:v>0.34961599999999998</c:v>
                </c:pt>
                <c:pt idx="2">
                  <c:v>0.33793099999999998</c:v>
                </c:pt>
                <c:pt idx="3">
                  <c:v>0.32554100000000002</c:v>
                </c:pt>
                <c:pt idx="4">
                  <c:v>0.43550800000000001</c:v>
                </c:pt>
                <c:pt idx="5">
                  <c:v>0.349632</c:v>
                </c:pt>
                <c:pt idx="6">
                  <c:v>0.36131200000000002</c:v>
                </c:pt>
                <c:pt idx="7">
                  <c:v>0.37532700000000002</c:v>
                </c:pt>
                <c:pt idx="8">
                  <c:v>0.41377399999999998</c:v>
                </c:pt>
                <c:pt idx="9">
                  <c:v>0.37545499999999998</c:v>
                </c:pt>
              </c:numCache>
            </c:numRef>
          </c:val>
          <c:smooth val="0"/>
          <c:extLst>
            <c:ext xmlns:c16="http://schemas.microsoft.com/office/drawing/2014/chart" uri="{C3380CC4-5D6E-409C-BE32-E72D297353CC}">
              <c16:uniqueId val="{00000000-A767-4B53-9BB0-9E5A62597997}"/>
            </c:ext>
          </c:extLst>
        </c:ser>
        <c:dLbls>
          <c:showLegendKey val="0"/>
          <c:showVal val="0"/>
          <c:showCatName val="0"/>
          <c:showSerName val="0"/>
          <c:showPercent val="0"/>
          <c:showBubbleSize val="0"/>
        </c:dLbls>
        <c:smooth val="0"/>
        <c:axId val="1394045999"/>
        <c:axId val="1394044559"/>
      </c:lineChart>
      <c:catAx>
        <c:axId val="139404599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394044559"/>
        <c:crosses val="autoZero"/>
        <c:auto val="1"/>
        <c:lblAlgn val="ctr"/>
        <c:lblOffset val="100"/>
        <c:noMultiLvlLbl val="0"/>
      </c:catAx>
      <c:valAx>
        <c:axId val="139404455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394045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 Day 5 post-test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lineChart>
        <c:grouping val="standard"/>
        <c:varyColors val="0"/>
        <c:ser>
          <c:idx val="0"/>
          <c:order val="0"/>
          <c:spPr>
            <a:ln w="28575" cap="rnd">
              <a:solidFill>
                <a:schemeClr val="accent1"/>
              </a:solidFill>
              <a:round/>
            </a:ln>
            <a:effectLst/>
          </c:spPr>
          <c:marker>
            <c:symbol val="none"/>
          </c:marker>
          <c:val>
            <c:numRef>
              <c:f>'E_day 5'!$L$3:$L$12</c:f>
              <c:numCache>
                <c:formatCode>0.000</c:formatCode>
                <c:ptCount val="10"/>
                <c:pt idx="0">
                  <c:v>0.54934799999999995</c:v>
                </c:pt>
                <c:pt idx="1">
                  <c:v>0.36116999999999999</c:v>
                </c:pt>
                <c:pt idx="2">
                  <c:v>0.36382599999999998</c:v>
                </c:pt>
                <c:pt idx="3">
                  <c:v>0.41123500000000002</c:v>
                </c:pt>
                <c:pt idx="4">
                  <c:v>0.41102699999999998</c:v>
                </c:pt>
                <c:pt idx="5">
                  <c:v>0.37544699999999998</c:v>
                </c:pt>
                <c:pt idx="6">
                  <c:v>0.37385299999999999</c:v>
                </c:pt>
                <c:pt idx="7">
                  <c:v>0.51119000000000003</c:v>
                </c:pt>
                <c:pt idx="8">
                  <c:v>0.449681</c:v>
                </c:pt>
                <c:pt idx="9">
                  <c:v>0.41386200000000001</c:v>
                </c:pt>
              </c:numCache>
            </c:numRef>
          </c:val>
          <c:smooth val="0"/>
          <c:extLst>
            <c:ext xmlns:c16="http://schemas.microsoft.com/office/drawing/2014/chart" uri="{C3380CC4-5D6E-409C-BE32-E72D297353CC}">
              <c16:uniqueId val="{00000000-AA3F-48C3-BE1C-393E41F20F93}"/>
            </c:ext>
          </c:extLst>
        </c:ser>
        <c:dLbls>
          <c:showLegendKey val="0"/>
          <c:showVal val="0"/>
          <c:showCatName val="0"/>
          <c:showSerName val="0"/>
          <c:showPercent val="0"/>
          <c:showBubbleSize val="0"/>
        </c:dLbls>
        <c:smooth val="0"/>
        <c:axId val="1261100655"/>
        <c:axId val="1261096335"/>
      </c:lineChart>
      <c:catAx>
        <c:axId val="126110065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61096335"/>
        <c:crosses val="autoZero"/>
        <c:auto val="1"/>
        <c:lblAlgn val="ctr"/>
        <c:lblOffset val="100"/>
        <c:noMultiLvlLbl val="0"/>
      </c:catAx>
      <c:valAx>
        <c:axId val="1261096335"/>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61100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xdr:from>
      <xdr:col>0</xdr:col>
      <xdr:colOff>134147</xdr:colOff>
      <xdr:row>13</xdr:row>
      <xdr:rowOff>31473</xdr:rowOff>
    </xdr:from>
    <xdr:to>
      <xdr:col>7</xdr:col>
      <xdr:colOff>415436</xdr:colOff>
      <xdr:row>31</xdr:row>
      <xdr:rowOff>139212</xdr:rowOff>
    </xdr:to>
    <xdr:graphicFrame macro="">
      <xdr:nvGraphicFramePr>
        <xdr:cNvPr id="5" name="Chart 4">
          <a:extLst>
            <a:ext uri="{FF2B5EF4-FFF2-40B4-BE49-F238E27FC236}">
              <a16:creationId xmlns:a16="http://schemas.microsoft.com/office/drawing/2014/main" id="{BC665F45-F6F4-ED9E-62DC-A3429A3D70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417888</xdr:colOff>
      <xdr:row>13</xdr:row>
      <xdr:rowOff>25568</xdr:rowOff>
    </xdr:from>
    <xdr:to>
      <xdr:col>15</xdr:col>
      <xdr:colOff>244315</xdr:colOff>
      <xdr:row>31</xdr:row>
      <xdr:rowOff>144518</xdr:rowOff>
    </xdr:to>
    <xdr:graphicFrame macro="">
      <xdr:nvGraphicFramePr>
        <xdr:cNvPr id="6" name="Chart 5">
          <a:extLst>
            <a:ext uri="{FF2B5EF4-FFF2-40B4-BE49-F238E27FC236}">
              <a16:creationId xmlns:a16="http://schemas.microsoft.com/office/drawing/2014/main" id="{38FAA3FF-6D25-E9DE-07A0-9EFED4F0C2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74544</xdr:colOff>
      <xdr:row>15</xdr:row>
      <xdr:rowOff>135833</xdr:rowOff>
    </xdr:from>
    <xdr:to>
      <xdr:col>7</xdr:col>
      <xdr:colOff>190501</xdr:colOff>
      <xdr:row>32</xdr:row>
      <xdr:rowOff>24847</xdr:rowOff>
    </xdr:to>
    <xdr:graphicFrame macro="">
      <xdr:nvGraphicFramePr>
        <xdr:cNvPr id="2" name="Chart 1">
          <a:extLst>
            <a:ext uri="{FF2B5EF4-FFF2-40B4-BE49-F238E27FC236}">
              <a16:creationId xmlns:a16="http://schemas.microsoft.com/office/drawing/2014/main" id="{D88DCBF0-9E1A-D08B-63FF-9F12E4502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360293</xdr:colOff>
      <xdr:row>15</xdr:row>
      <xdr:rowOff>144117</xdr:rowOff>
    </xdr:from>
    <xdr:to>
      <xdr:col>15</xdr:col>
      <xdr:colOff>149087</xdr:colOff>
      <xdr:row>32</xdr:row>
      <xdr:rowOff>41413</xdr:rowOff>
    </xdr:to>
    <xdr:graphicFrame macro="">
      <xdr:nvGraphicFramePr>
        <xdr:cNvPr id="3" name="Chart 2">
          <a:extLst>
            <a:ext uri="{FF2B5EF4-FFF2-40B4-BE49-F238E27FC236}">
              <a16:creationId xmlns:a16="http://schemas.microsoft.com/office/drawing/2014/main" id="{20930F39-68BE-4A92-C62C-55464DEA34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500062</xdr:colOff>
      <xdr:row>23</xdr:row>
      <xdr:rowOff>109537</xdr:rowOff>
    </xdr:from>
    <xdr:to>
      <xdr:col>9</xdr:col>
      <xdr:colOff>423862</xdr:colOff>
      <xdr:row>37</xdr:row>
      <xdr:rowOff>185737</xdr:rowOff>
    </xdr:to>
    <xdr:graphicFrame macro="">
      <xdr:nvGraphicFramePr>
        <xdr:cNvPr id="2" name="Chart 1">
          <a:extLst>
            <a:ext uri="{FF2B5EF4-FFF2-40B4-BE49-F238E27FC236}">
              <a16:creationId xmlns:a16="http://schemas.microsoft.com/office/drawing/2014/main" id="{E0B93D45-A054-4303-AB98-CA71B7440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166687</xdr:colOff>
      <xdr:row>23</xdr:row>
      <xdr:rowOff>147637</xdr:rowOff>
    </xdr:from>
    <xdr:to>
      <xdr:col>18</xdr:col>
      <xdr:colOff>604837</xdr:colOff>
      <xdr:row>38</xdr:row>
      <xdr:rowOff>33337</xdr:rowOff>
    </xdr:to>
    <xdr:graphicFrame macro="">
      <xdr:nvGraphicFramePr>
        <xdr:cNvPr id="3" name="Chart 2">
          <a:extLst>
            <a:ext uri="{FF2B5EF4-FFF2-40B4-BE49-F238E27FC236}">
              <a16:creationId xmlns:a16="http://schemas.microsoft.com/office/drawing/2014/main" id="{77DDDBFB-DECF-4509-98AF-3BCB87892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344365</xdr:colOff>
      <xdr:row>20</xdr:row>
      <xdr:rowOff>145073</xdr:rowOff>
    </xdr:from>
    <xdr:to>
      <xdr:col>9</xdr:col>
      <xdr:colOff>51288</xdr:colOff>
      <xdr:row>35</xdr:row>
      <xdr:rowOff>30773</xdr:rowOff>
    </xdr:to>
    <xdr:graphicFrame macro="">
      <xdr:nvGraphicFramePr>
        <xdr:cNvPr id="2" name="Chart 1">
          <a:extLst>
            <a:ext uri="{FF2B5EF4-FFF2-40B4-BE49-F238E27FC236}">
              <a16:creationId xmlns:a16="http://schemas.microsoft.com/office/drawing/2014/main" id="{BC5BEC98-9540-4BEF-AADD-0E77ED426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600806</xdr:colOff>
      <xdr:row>20</xdr:row>
      <xdr:rowOff>115765</xdr:rowOff>
    </xdr:from>
    <xdr:to>
      <xdr:col>19</xdr:col>
      <xdr:colOff>307730</xdr:colOff>
      <xdr:row>35</xdr:row>
      <xdr:rowOff>1465</xdr:rowOff>
    </xdr:to>
    <xdr:graphicFrame macro="">
      <xdr:nvGraphicFramePr>
        <xdr:cNvPr id="3" name="Chart 2">
          <a:extLst>
            <a:ext uri="{FF2B5EF4-FFF2-40B4-BE49-F238E27FC236}">
              <a16:creationId xmlns:a16="http://schemas.microsoft.com/office/drawing/2014/main" id="{0B7BDF52-16C8-4534-8998-75794EC7B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368575</xdr:colOff>
      <xdr:row>22</xdr:row>
      <xdr:rowOff>61291</xdr:rowOff>
    </xdr:from>
    <xdr:to>
      <xdr:col>9</xdr:col>
      <xdr:colOff>12423</xdr:colOff>
      <xdr:row>36</xdr:row>
      <xdr:rowOff>137491</xdr:rowOff>
    </xdr:to>
    <xdr:graphicFrame macro="">
      <xdr:nvGraphicFramePr>
        <xdr:cNvPr id="2" name="Chart 1">
          <a:extLst>
            <a:ext uri="{FF2B5EF4-FFF2-40B4-BE49-F238E27FC236}">
              <a16:creationId xmlns:a16="http://schemas.microsoft.com/office/drawing/2014/main" id="{E27DEFEC-5156-42DD-B35B-3E23EFAD7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227771</xdr:colOff>
      <xdr:row>21</xdr:row>
      <xdr:rowOff>177248</xdr:rowOff>
    </xdr:from>
    <xdr:to>
      <xdr:col>18</xdr:col>
      <xdr:colOff>227771</xdr:colOff>
      <xdr:row>36</xdr:row>
      <xdr:rowOff>62948</xdr:rowOff>
    </xdr:to>
    <xdr:graphicFrame macro="">
      <xdr:nvGraphicFramePr>
        <xdr:cNvPr id="3" name="Chart 2">
          <a:extLst>
            <a:ext uri="{FF2B5EF4-FFF2-40B4-BE49-F238E27FC236}">
              <a16:creationId xmlns:a16="http://schemas.microsoft.com/office/drawing/2014/main" id="{E3C6A1B4-89DE-4947-8E5E-1DE1F36C5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458980</xdr:colOff>
      <xdr:row>23</xdr:row>
      <xdr:rowOff>20515</xdr:rowOff>
    </xdr:from>
    <xdr:to>
      <xdr:col>9</xdr:col>
      <xdr:colOff>264293</xdr:colOff>
      <xdr:row>37</xdr:row>
      <xdr:rowOff>96715</xdr:rowOff>
    </xdr:to>
    <xdr:graphicFrame macro="">
      <xdr:nvGraphicFramePr>
        <xdr:cNvPr id="2" name="Chart 1">
          <a:extLst>
            <a:ext uri="{FF2B5EF4-FFF2-40B4-BE49-F238E27FC236}">
              <a16:creationId xmlns:a16="http://schemas.microsoft.com/office/drawing/2014/main" id="{83FB02CF-01C3-4B52-8414-E4262DD96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470646</xdr:colOff>
      <xdr:row>23</xdr:row>
      <xdr:rowOff>12326</xdr:rowOff>
    </xdr:from>
    <xdr:to>
      <xdr:col>18</xdr:col>
      <xdr:colOff>515470</xdr:colOff>
      <xdr:row>37</xdr:row>
      <xdr:rowOff>88526</xdr:rowOff>
    </xdr:to>
    <xdr:graphicFrame macro="">
      <xdr:nvGraphicFramePr>
        <xdr:cNvPr id="3" name="Chart 2">
          <a:extLst>
            <a:ext uri="{FF2B5EF4-FFF2-40B4-BE49-F238E27FC236}">
              <a16:creationId xmlns:a16="http://schemas.microsoft.com/office/drawing/2014/main" id="{4B784551-2BCE-4618-B085-A2F5D7A02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659422</xdr:colOff>
      <xdr:row>21</xdr:row>
      <xdr:rowOff>5862</xdr:rowOff>
    </xdr:from>
    <xdr:to>
      <xdr:col>9</xdr:col>
      <xdr:colOff>285749</xdr:colOff>
      <xdr:row>35</xdr:row>
      <xdr:rowOff>82062</xdr:rowOff>
    </xdr:to>
    <xdr:graphicFrame macro="">
      <xdr:nvGraphicFramePr>
        <xdr:cNvPr id="2" name="Chart 1">
          <a:extLst>
            <a:ext uri="{FF2B5EF4-FFF2-40B4-BE49-F238E27FC236}">
              <a16:creationId xmlns:a16="http://schemas.microsoft.com/office/drawing/2014/main" id="{C9AE1B0D-7869-4CDD-8B22-3E4046B43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43961</xdr:colOff>
      <xdr:row>21</xdr:row>
      <xdr:rowOff>27842</xdr:rowOff>
    </xdr:from>
    <xdr:to>
      <xdr:col>19</xdr:col>
      <xdr:colOff>249115</xdr:colOff>
      <xdr:row>35</xdr:row>
      <xdr:rowOff>104042</xdr:rowOff>
    </xdr:to>
    <xdr:graphicFrame macro="">
      <xdr:nvGraphicFramePr>
        <xdr:cNvPr id="3" name="Chart 2">
          <a:extLst>
            <a:ext uri="{FF2B5EF4-FFF2-40B4-BE49-F238E27FC236}">
              <a16:creationId xmlns:a16="http://schemas.microsoft.com/office/drawing/2014/main" id="{13BC5E0E-D0E4-44E3-93E3-2432B31BD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111673</xdr:colOff>
      <xdr:row>21</xdr:row>
      <xdr:rowOff>70287</xdr:rowOff>
    </xdr:from>
    <xdr:to>
      <xdr:col>8</xdr:col>
      <xdr:colOff>407276</xdr:colOff>
      <xdr:row>35</xdr:row>
      <xdr:rowOff>146487</xdr:rowOff>
    </xdr:to>
    <xdr:graphicFrame macro="">
      <xdr:nvGraphicFramePr>
        <xdr:cNvPr id="2" name="Chart 1">
          <a:extLst>
            <a:ext uri="{FF2B5EF4-FFF2-40B4-BE49-F238E27FC236}">
              <a16:creationId xmlns:a16="http://schemas.microsoft.com/office/drawing/2014/main" id="{C40C1BAD-D6E4-4167-8F92-F13F00E7A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545224</xdr:colOff>
      <xdr:row>20</xdr:row>
      <xdr:rowOff>139261</xdr:rowOff>
    </xdr:from>
    <xdr:to>
      <xdr:col>19</xdr:col>
      <xdr:colOff>229914</xdr:colOff>
      <xdr:row>35</xdr:row>
      <xdr:rowOff>24961</xdr:rowOff>
    </xdr:to>
    <xdr:graphicFrame macro="">
      <xdr:nvGraphicFramePr>
        <xdr:cNvPr id="3" name="Chart 2">
          <a:extLst>
            <a:ext uri="{FF2B5EF4-FFF2-40B4-BE49-F238E27FC236}">
              <a16:creationId xmlns:a16="http://schemas.microsoft.com/office/drawing/2014/main" id="{A921EB2F-B8E9-4379-BED0-743277F72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48727</xdr:colOff>
      <xdr:row>22</xdr:row>
      <xdr:rowOff>132297</xdr:rowOff>
    </xdr:from>
    <xdr:to>
      <xdr:col>27</xdr:col>
      <xdr:colOff>339474</xdr:colOff>
      <xdr:row>37</xdr:row>
      <xdr:rowOff>17997</xdr:rowOff>
    </xdr:to>
    <xdr:graphicFrame macro="">
      <xdr:nvGraphicFramePr>
        <xdr:cNvPr id="2" name="Chart 1">
          <a:extLst>
            <a:ext uri="{FF2B5EF4-FFF2-40B4-BE49-F238E27FC236}">
              <a16:creationId xmlns:a16="http://schemas.microsoft.com/office/drawing/2014/main" id="{877EBCA7-7BE5-4248-840E-491C9AA51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33930</xdr:colOff>
      <xdr:row>39</xdr:row>
      <xdr:rowOff>99836</xdr:rowOff>
    </xdr:from>
    <xdr:to>
      <xdr:col>27</xdr:col>
      <xdr:colOff>348986</xdr:colOff>
      <xdr:row>53</xdr:row>
      <xdr:rowOff>176036</xdr:rowOff>
    </xdr:to>
    <xdr:graphicFrame macro="">
      <xdr:nvGraphicFramePr>
        <xdr:cNvPr id="3" name="Chart 2">
          <a:extLst>
            <a:ext uri="{FF2B5EF4-FFF2-40B4-BE49-F238E27FC236}">
              <a16:creationId xmlns:a16="http://schemas.microsoft.com/office/drawing/2014/main" id="{6E5FA25E-9AC4-4B09-A4F8-3C8CE4E6E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277467</xdr:colOff>
      <xdr:row>22</xdr:row>
      <xdr:rowOff>69573</xdr:rowOff>
    </xdr:from>
    <xdr:to>
      <xdr:col>8</xdr:col>
      <xdr:colOff>592206</xdr:colOff>
      <xdr:row>36</xdr:row>
      <xdr:rowOff>145773</xdr:rowOff>
    </xdr:to>
    <xdr:graphicFrame macro="">
      <xdr:nvGraphicFramePr>
        <xdr:cNvPr id="4" name="Chart 3">
          <a:extLst>
            <a:ext uri="{FF2B5EF4-FFF2-40B4-BE49-F238E27FC236}">
              <a16:creationId xmlns:a16="http://schemas.microsoft.com/office/drawing/2014/main" id="{2AC20181-685A-4222-99CC-D67465429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21</xdr:row>
      <xdr:rowOff>135834</xdr:rowOff>
    </xdr:from>
    <xdr:to>
      <xdr:col>18</xdr:col>
      <xdr:colOff>567359</xdr:colOff>
      <xdr:row>36</xdr:row>
      <xdr:rowOff>21534</xdr:rowOff>
    </xdr:to>
    <xdr:graphicFrame macro="">
      <xdr:nvGraphicFramePr>
        <xdr:cNvPr id="5" name="Chart 4">
          <a:extLst>
            <a:ext uri="{FF2B5EF4-FFF2-40B4-BE49-F238E27FC236}">
              <a16:creationId xmlns:a16="http://schemas.microsoft.com/office/drawing/2014/main" id="{2FD51D4F-BB08-4096-B81B-7C925685B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327163</xdr:colOff>
      <xdr:row>22</xdr:row>
      <xdr:rowOff>119269</xdr:rowOff>
    </xdr:from>
    <xdr:to>
      <xdr:col>8</xdr:col>
      <xdr:colOff>608772</xdr:colOff>
      <xdr:row>37</xdr:row>
      <xdr:rowOff>4969</xdr:rowOff>
    </xdr:to>
    <xdr:graphicFrame macro="">
      <xdr:nvGraphicFramePr>
        <xdr:cNvPr id="2" name="Chart 1">
          <a:extLst>
            <a:ext uri="{FF2B5EF4-FFF2-40B4-BE49-F238E27FC236}">
              <a16:creationId xmlns:a16="http://schemas.microsoft.com/office/drawing/2014/main" id="{7669BBAF-BED9-4238-A5FA-7E165B21A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294032</xdr:colOff>
      <xdr:row>22</xdr:row>
      <xdr:rowOff>152400</xdr:rowOff>
    </xdr:from>
    <xdr:to>
      <xdr:col>18</xdr:col>
      <xdr:colOff>575640</xdr:colOff>
      <xdr:row>37</xdr:row>
      <xdr:rowOff>38100</xdr:rowOff>
    </xdr:to>
    <xdr:graphicFrame macro="">
      <xdr:nvGraphicFramePr>
        <xdr:cNvPr id="3" name="Chart 2">
          <a:extLst>
            <a:ext uri="{FF2B5EF4-FFF2-40B4-BE49-F238E27FC236}">
              <a16:creationId xmlns:a16="http://schemas.microsoft.com/office/drawing/2014/main" id="{95DFBD22-1E61-4542-9BDD-058ABCDC6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373673</xdr:colOff>
      <xdr:row>20</xdr:row>
      <xdr:rowOff>20514</xdr:rowOff>
    </xdr:from>
    <xdr:to>
      <xdr:col>9</xdr:col>
      <xdr:colOff>80596</xdr:colOff>
      <xdr:row>34</xdr:row>
      <xdr:rowOff>96714</xdr:rowOff>
    </xdr:to>
    <xdr:graphicFrame macro="">
      <xdr:nvGraphicFramePr>
        <xdr:cNvPr id="2" name="Chart 1">
          <a:extLst>
            <a:ext uri="{FF2B5EF4-FFF2-40B4-BE49-F238E27FC236}">
              <a16:creationId xmlns:a16="http://schemas.microsoft.com/office/drawing/2014/main" id="{7972E9A2-D6C2-4582-9A20-0F3EC1298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512883</xdr:colOff>
      <xdr:row>20</xdr:row>
      <xdr:rowOff>57149</xdr:rowOff>
    </xdr:from>
    <xdr:to>
      <xdr:col>19</xdr:col>
      <xdr:colOff>219807</xdr:colOff>
      <xdr:row>34</xdr:row>
      <xdr:rowOff>133349</xdr:rowOff>
    </xdr:to>
    <xdr:graphicFrame macro="">
      <xdr:nvGraphicFramePr>
        <xdr:cNvPr id="3" name="Chart 2">
          <a:extLst>
            <a:ext uri="{FF2B5EF4-FFF2-40B4-BE49-F238E27FC236}">
              <a16:creationId xmlns:a16="http://schemas.microsoft.com/office/drawing/2014/main" id="{AD557D97-37DE-4E48-A7E4-9A0949994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347869</xdr:colOff>
      <xdr:row>21</xdr:row>
      <xdr:rowOff>102704</xdr:rowOff>
    </xdr:from>
    <xdr:to>
      <xdr:col>8</xdr:col>
      <xdr:colOff>546652</xdr:colOff>
      <xdr:row>35</xdr:row>
      <xdr:rowOff>178904</xdr:rowOff>
    </xdr:to>
    <xdr:graphicFrame macro="">
      <xdr:nvGraphicFramePr>
        <xdr:cNvPr id="2" name="Chart 1">
          <a:extLst>
            <a:ext uri="{FF2B5EF4-FFF2-40B4-BE49-F238E27FC236}">
              <a16:creationId xmlns:a16="http://schemas.microsoft.com/office/drawing/2014/main" id="{7F659405-8319-404B-8B96-D70751AA4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231912</xdr:colOff>
      <xdr:row>20</xdr:row>
      <xdr:rowOff>152400</xdr:rowOff>
    </xdr:from>
    <xdr:to>
      <xdr:col>19</xdr:col>
      <xdr:colOff>347869</xdr:colOff>
      <xdr:row>35</xdr:row>
      <xdr:rowOff>38100</xdr:rowOff>
    </xdr:to>
    <xdr:graphicFrame macro="">
      <xdr:nvGraphicFramePr>
        <xdr:cNvPr id="3" name="Chart 2">
          <a:extLst>
            <a:ext uri="{FF2B5EF4-FFF2-40B4-BE49-F238E27FC236}">
              <a16:creationId xmlns:a16="http://schemas.microsoft.com/office/drawing/2014/main" id="{963EA279-8680-4DE7-A199-035B1D402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164225</xdr:colOff>
      <xdr:row>17</xdr:row>
      <xdr:rowOff>116918</xdr:rowOff>
    </xdr:from>
    <xdr:to>
      <xdr:col>9</xdr:col>
      <xdr:colOff>156799</xdr:colOff>
      <xdr:row>32</xdr:row>
      <xdr:rowOff>2618</xdr:rowOff>
    </xdr:to>
    <xdr:graphicFrame macro="">
      <xdr:nvGraphicFramePr>
        <xdr:cNvPr id="2" name="Chart 1">
          <a:extLst>
            <a:ext uri="{FF2B5EF4-FFF2-40B4-BE49-F238E27FC236}">
              <a16:creationId xmlns:a16="http://schemas.microsoft.com/office/drawing/2014/main" id="{E14F7258-AB00-474B-93E6-E2AFE3A9E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579783</xdr:colOff>
      <xdr:row>18</xdr:row>
      <xdr:rowOff>61292</xdr:rowOff>
    </xdr:from>
    <xdr:to>
      <xdr:col>19</xdr:col>
      <xdr:colOff>91109</xdr:colOff>
      <xdr:row>32</xdr:row>
      <xdr:rowOff>137492</xdr:rowOff>
    </xdr:to>
    <xdr:graphicFrame macro="">
      <xdr:nvGraphicFramePr>
        <xdr:cNvPr id="3" name="Chart 2">
          <a:extLst>
            <a:ext uri="{FF2B5EF4-FFF2-40B4-BE49-F238E27FC236}">
              <a16:creationId xmlns:a16="http://schemas.microsoft.com/office/drawing/2014/main" id="{28DEF9E9-97CC-4F67-A735-C014E5C47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364434</xdr:colOff>
      <xdr:row>18</xdr:row>
      <xdr:rowOff>44726</xdr:rowOff>
    </xdr:from>
    <xdr:to>
      <xdr:col>8</xdr:col>
      <xdr:colOff>149086</xdr:colOff>
      <xdr:row>32</xdr:row>
      <xdr:rowOff>120926</xdr:rowOff>
    </xdr:to>
    <xdr:graphicFrame macro="">
      <xdr:nvGraphicFramePr>
        <xdr:cNvPr id="2" name="Chart 1">
          <a:extLst>
            <a:ext uri="{FF2B5EF4-FFF2-40B4-BE49-F238E27FC236}">
              <a16:creationId xmlns:a16="http://schemas.microsoft.com/office/drawing/2014/main" id="{D0EEBFCF-7A7E-4C84-BD85-429E94266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240196</xdr:colOff>
      <xdr:row>18</xdr:row>
      <xdr:rowOff>94422</xdr:rowOff>
    </xdr:from>
    <xdr:to>
      <xdr:col>18</xdr:col>
      <xdr:colOff>165653</xdr:colOff>
      <xdr:row>32</xdr:row>
      <xdr:rowOff>170622</xdr:rowOff>
    </xdr:to>
    <xdr:graphicFrame macro="">
      <xdr:nvGraphicFramePr>
        <xdr:cNvPr id="3" name="Chart 2">
          <a:extLst>
            <a:ext uri="{FF2B5EF4-FFF2-40B4-BE49-F238E27FC236}">
              <a16:creationId xmlns:a16="http://schemas.microsoft.com/office/drawing/2014/main" id="{BB118E7C-9E66-427B-A326-88C1D9E72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534227</xdr:colOff>
      <xdr:row>18</xdr:row>
      <xdr:rowOff>102704</xdr:rowOff>
    </xdr:from>
    <xdr:to>
      <xdr:col>7</xdr:col>
      <xdr:colOff>484531</xdr:colOff>
      <xdr:row>32</xdr:row>
      <xdr:rowOff>178904</xdr:rowOff>
    </xdr:to>
    <xdr:graphicFrame macro="">
      <xdr:nvGraphicFramePr>
        <xdr:cNvPr id="2" name="Chart 1">
          <a:extLst>
            <a:ext uri="{FF2B5EF4-FFF2-40B4-BE49-F238E27FC236}">
              <a16:creationId xmlns:a16="http://schemas.microsoft.com/office/drawing/2014/main" id="{D67B3CA1-421D-4F45-B7B4-1CDBE7BE8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111814</xdr:colOff>
      <xdr:row>17</xdr:row>
      <xdr:rowOff>135835</xdr:rowOff>
    </xdr:from>
    <xdr:to>
      <xdr:col>18</xdr:col>
      <xdr:colOff>310597</xdr:colOff>
      <xdr:row>32</xdr:row>
      <xdr:rowOff>21535</xdr:rowOff>
    </xdr:to>
    <xdr:graphicFrame macro="">
      <xdr:nvGraphicFramePr>
        <xdr:cNvPr id="3" name="Chart 2">
          <a:extLst>
            <a:ext uri="{FF2B5EF4-FFF2-40B4-BE49-F238E27FC236}">
              <a16:creationId xmlns:a16="http://schemas.microsoft.com/office/drawing/2014/main" id="{F89CF8FA-F8A6-401E-B16F-7F688852F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520211</xdr:colOff>
      <xdr:row>18</xdr:row>
      <xdr:rowOff>86457</xdr:rowOff>
    </xdr:from>
    <xdr:to>
      <xdr:col>8</xdr:col>
      <xdr:colOff>490903</xdr:colOff>
      <xdr:row>32</xdr:row>
      <xdr:rowOff>162657</xdr:rowOff>
    </xdr:to>
    <xdr:graphicFrame macro="">
      <xdr:nvGraphicFramePr>
        <xdr:cNvPr id="2" name="Chart 1">
          <a:extLst>
            <a:ext uri="{FF2B5EF4-FFF2-40B4-BE49-F238E27FC236}">
              <a16:creationId xmlns:a16="http://schemas.microsoft.com/office/drawing/2014/main" id="{CE4DA573-20E4-40CF-B5B3-627945035C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586153</xdr:colOff>
      <xdr:row>17</xdr:row>
      <xdr:rowOff>64476</xdr:rowOff>
    </xdr:from>
    <xdr:to>
      <xdr:col>19</xdr:col>
      <xdr:colOff>21980</xdr:colOff>
      <xdr:row>31</xdr:row>
      <xdr:rowOff>140676</xdr:rowOff>
    </xdr:to>
    <xdr:graphicFrame macro="">
      <xdr:nvGraphicFramePr>
        <xdr:cNvPr id="3" name="Chart 2">
          <a:extLst>
            <a:ext uri="{FF2B5EF4-FFF2-40B4-BE49-F238E27FC236}">
              <a16:creationId xmlns:a16="http://schemas.microsoft.com/office/drawing/2014/main" id="{ECDA0249-465E-418B-8675-62EF853FD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340702</xdr:colOff>
      <xdr:row>18</xdr:row>
      <xdr:rowOff>181707</xdr:rowOff>
    </xdr:from>
    <xdr:to>
      <xdr:col>8</xdr:col>
      <xdr:colOff>18317</xdr:colOff>
      <xdr:row>33</xdr:row>
      <xdr:rowOff>67407</xdr:rowOff>
    </xdr:to>
    <xdr:graphicFrame macro="">
      <xdr:nvGraphicFramePr>
        <xdr:cNvPr id="2" name="Chart 1">
          <a:extLst>
            <a:ext uri="{FF2B5EF4-FFF2-40B4-BE49-F238E27FC236}">
              <a16:creationId xmlns:a16="http://schemas.microsoft.com/office/drawing/2014/main" id="{64ADCBD4-9816-4B16-B8A7-536F6BBF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230799</xdr:colOff>
      <xdr:row>19</xdr:row>
      <xdr:rowOff>49823</xdr:rowOff>
    </xdr:from>
    <xdr:to>
      <xdr:col>18</xdr:col>
      <xdr:colOff>340702</xdr:colOff>
      <xdr:row>33</xdr:row>
      <xdr:rowOff>126023</xdr:rowOff>
    </xdr:to>
    <xdr:graphicFrame macro="">
      <xdr:nvGraphicFramePr>
        <xdr:cNvPr id="3" name="Chart 2">
          <a:extLst>
            <a:ext uri="{FF2B5EF4-FFF2-40B4-BE49-F238E27FC236}">
              <a16:creationId xmlns:a16="http://schemas.microsoft.com/office/drawing/2014/main" id="{4FFDE286-12CE-4699-93D3-A56506A56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273325</xdr:colOff>
      <xdr:row>20</xdr:row>
      <xdr:rowOff>152400</xdr:rowOff>
    </xdr:from>
    <xdr:to>
      <xdr:col>7</xdr:col>
      <xdr:colOff>389282</xdr:colOff>
      <xdr:row>35</xdr:row>
      <xdr:rowOff>38100</xdr:rowOff>
    </xdr:to>
    <xdr:graphicFrame macro="">
      <xdr:nvGraphicFramePr>
        <xdr:cNvPr id="2" name="Chart 1">
          <a:extLst>
            <a:ext uri="{FF2B5EF4-FFF2-40B4-BE49-F238E27FC236}">
              <a16:creationId xmlns:a16="http://schemas.microsoft.com/office/drawing/2014/main" id="{76D357D1-77E3-42F4-8138-614FC3283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343727</xdr:colOff>
      <xdr:row>20</xdr:row>
      <xdr:rowOff>119269</xdr:rowOff>
    </xdr:from>
    <xdr:to>
      <xdr:col>16</xdr:col>
      <xdr:colOff>12423</xdr:colOff>
      <xdr:row>35</xdr:row>
      <xdr:rowOff>4969</xdr:rowOff>
    </xdr:to>
    <xdr:graphicFrame macro="">
      <xdr:nvGraphicFramePr>
        <xdr:cNvPr id="3" name="Chart 2">
          <a:extLst>
            <a:ext uri="{FF2B5EF4-FFF2-40B4-BE49-F238E27FC236}">
              <a16:creationId xmlns:a16="http://schemas.microsoft.com/office/drawing/2014/main" id="{6D03E65B-FB2C-4407-92A9-D9B42C3CF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249115</xdr:colOff>
      <xdr:row>21</xdr:row>
      <xdr:rowOff>42495</xdr:rowOff>
    </xdr:from>
    <xdr:to>
      <xdr:col>7</xdr:col>
      <xdr:colOff>388327</xdr:colOff>
      <xdr:row>35</xdr:row>
      <xdr:rowOff>118695</xdr:rowOff>
    </xdr:to>
    <xdr:graphicFrame macro="">
      <xdr:nvGraphicFramePr>
        <xdr:cNvPr id="2" name="Chart 1">
          <a:extLst>
            <a:ext uri="{FF2B5EF4-FFF2-40B4-BE49-F238E27FC236}">
              <a16:creationId xmlns:a16="http://schemas.microsoft.com/office/drawing/2014/main" id="{9214EC4A-75F8-464D-B0B6-4B8EA449D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359019</xdr:colOff>
      <xdr:row>19</xdr:row>
      <xdr:rowOff>130419</xdr:rowOff>
    </xdr:from>
    <xdr:to>
      <xdr:col>16</xdr:col>
      <xdr:colOff>65942</xdr:colOff>
      <xdr:row>34</xdr:row>
      <xdr:rowOff>16119</xdr:rowOff>
    </xdr:to>
    <xdr:graphicFrame macro="">
      <xdr:nvGraphicFramePr>
        <xdr:cNvPr id="3" name="Chart 2">
          <a:extLst>
            <a:ext uri="{FF2B5EF4-FFF2-40B4-BE49-F238E27FC236}">
              <a16:creationId xmlns:a16="http://schemas.microsoft.com/office/drawing/2014/main" id="{DAFC787A-0818-4F0B-9A4D-AAD23E581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21981</xdr:colOff>
      <xdr:row>20</xdr:row>
      <xdr:rowOff>174381</xdr:rowOff>
    </xdr:from>
    <xdr:to>
      <xdr:col>7</xdr:col>
      <xdr:colOff>183173</xdr:colOff>
      <xdr:row>35</xdr:row>
      <xdr:rowOff>60081</xdr:rowOff>
    </xdr:to>
    <xdr:graphicFrame macro="">
      <xdr:nvGraphicFramePr>
        <xdr:cNvPr id="2" name="Chart 1">
          <a:extLst>
            <a:ext uri="{FF2B5EF4-FFF2-40B4-BE49-F238E27FC236}">
              <a16:creationId xmlns:a16="http://schemas.microsoft.com/office/drawing/2014/main" id="{6BD78EE2-1EDB-4344-AC7E-6B16211DF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271096</xdr:colOff>
      <xdr:row>21</xdr:row>
      <xdr:rowOff>13188</xdr:rowOff>
    </xdr:from>
    <xdr:to>
      <xdr:col>15</xdr:col>
      <xdr:colOff>586153</xdr:colOff>
      <xdr:row>35</xdr:row>
      <xdr:rowOff>89388</xdr:rowOff>
    </xdr:to>
    <xdr:graphicFrame macro="">
      <xdr:nvGraphicFramePr>
        <xdr:cNvPr id="3" name="Chart 2">
          <a:extLst>
            <a:ext uri="{FF2B5EF4-FFF2-40B4-BE49-F238E27FC236}">
              <a16:creationId xmlns:a16="http://schemas.microsoft.com/office/drawing/2014/main" id="{C4D05AE7-3601-4A93-8413-BDFE99312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472586</xdr:colOff>
      <xdr:row>20</xdr:row>
      <xdr:rowOff>174380</xdr:rowOff>
    </xdr:from>
    <xdr:to>
      <xdr:col>9</xdr:col>
      <xdr:colOff>3663</xdr:colOff>
      <xdr:row>35</xdr:row>
      <xdr:rowOff>60080</xdr:rowOff>
    </xdr:to>
    <xdr:graphicFrame macro="">
      <xdr:nvGraphicFramePr>
        <xdr:cNvPr id="2" name="Chart 1">
          <a:extLst>
            <a:ext uri="{FF2B5EF4-FFF2-40B4-BE49-F238E27FC236}">
              <a16:creationId xmlns:a16="http://schemas.microsoft.com/office/drawing/2014/main" id="{42AC1E6E-A9D0-460E-88E6-D156C94ED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586153</xdr:colOff>
      <xdr:row>20</xdr:row>
      <xdr:rowOff>152400</xdr:rowOff>
    </xdr:from>
    <xdr:to>
      <xdr:col>19</xdr:col>
      <xdr:colOff>293076</xdr:colOff>
      <xdr:row>35</xdr:row>
      <xdr:rowOff>38100</xdr:rowOff>
    </xdr:to>
    <xdr:graphicFrame macro="">
      <xdr:nvGraphicFramePr>
        <xdr:cNvPr id="3" name="Chart 2">
          <a:extLst>
            <a:ext uri="{FF2B5EF4-FFF2-40B4-BE49-F238E27FC236}">
              <a16:creationId xmlns:a16="http://schemas.microsoft.com/office/drawing/2014/main" id="{1214FB02-C93B-4E6E-A01D-E84CFAE76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446942</xdr:colOff>
      <xdr:row>20</xdr:row>
      <xdr:rowOff>123092</xdr:rowOff>
    </xdr:from>
    <xdr:to>
      <xdr:col>8</xdr:col>
      <xdr:colOff>300404</xdr:colOff>
      <xdr:row>35</xdr:row>
      <xdr:rowOff>8792</xdr:rowOff>
    </xdr:to>
    <xdr:graphicFrame macro="">
      <xdr:nvGraphicFramePr>
        <xdr:cNvPr id="2" name="Chart 1">
          <a:extLst>
            <a:ext uri="{FF2B5EF4-FFF2-40B4-BE49-F238E27FC236}">
              <a16:creationId xmlns:a16="http://schemas.microsoft.com/office/drawing/2014/main" id="{F05158FA-2A7A-4A09-AF2C-AB0C564DE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393104</xdr:colOff>
      <xdr:row>20</xdr:row>
      <xdr:rowOff>96333</xdr:rowOff>
    </xdr:from>
    <xdr:to>
      <xdr:col>19</xdr:col>
      <xdr:colOff>100027</xdr:colOff>
      <xdr:row>34</xdr:row>
      <xdr:rowOff>172533</xdr:rowOff>
    </xdr:to>
    <xdr:graphicFrame macro="">
      <xdr:nvGraphicFramePr>
        <xdr:cNvPr id="3" name="Chart 2">
          <a:extLst>
            <a:ext uri="{FF2B5EF4-FFF2-40B4-BE49-F238E27FC236}">
              <a16:creationId xmlns:a16="http://schemas.microsoft.com/office/drawing/2014/main" id="{EB60B284-B41D-4820-9AFC-70144AE4F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525945</xdr:colOff>
      <xdr:row>22</xdr:row>
      <xdr:rowOff>3313</xdr:rowOff>
    </xdr:from>
    <xdr:to>
      <xdr:col>9</xdr:col>
      <xdr:colOff>45554</xdr:colOff>
      <xdr:row>36</xdr:row>
      <xdr:rowOff>79513</xdr:rowOff>
    </xdr:to>
    <xdr:graphicFrame macro="">
      <xdr:nvGraphicFramePr>
        <xdr:cNvPr id="2" name="Chart 1">
          <a:extLst>
            <a:ext uri="{FF2B5EF4-FFF2-40B4-BE49-F238E27FC236}">
              <a16:creationId xmlns:a16="http://schemas.microsoft.com/office/drawing/2014/main" id="{E86EEE7E-0575-43DE-9A2C-997D80694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600489</xdr:colOff>
      <xdr:row>21</xdr:row>
      <xdr:rowOff>185530</xdr:rowOff>
    </xdr:from>
    <xdr:to>
      <xdr:col>19</xdr:col>
      <xdr:colOff>269184</xdr:colOff>
      <xdr:row>36</xdr:row>
      <xdr:rowOff>71230</xdr:rowOff>
    </xdr:to>
    <xdr:graphicFrame macro="">
      <xdr:nvGraphicFramePr>
        <xdr:cNvPr id="3" name="Chart 2">
          <a:extLst>
            <a:ext uri="{FF2B5EF4-FFF2-40B4-BE49-F238E27FC236}">
              <a16:creationId xmlns:a16="http://schemas.microsoft.com/office/drawing/2014/main" id="{D562F151-41FD-4C41-B43C-4D7D50CB9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4788-ADF7-4EB9-9227-159B018D670D}">
  <dimension ref="A1:AB29"/>
  <sheetViews>
    <sheetView zoomScale="160" zoomScaleNormal="160" workbookViewId="0">
      <selection activeCell="C5" sqref="C5"/>
    </sheetView>
  </sheetViews>
  <sheetFormatPr defaultRowHeight="15" x14ac:dyDescent="0.25"/>
  <cols>
    <col min="1" max="1" width="10" customWidth="1"/>
    <col min="2" max="2" width="6.42578125" customWidth="1"/>
    <col min="3" max="3" width="5.85546875" customWidth="1"/>
    <col min="4" max="4" width="6" customWidth="1"/>
    <col min="5" max="5" width="5.42578125" customWidth="1"/>
    <col min="6" max="6" width="6.42578125" customWidth="1"/>
    <col min="7" max="7" width="6.5703125" hidden="1" customWidth="1"/>
    <col min="8" max="8" width="5.5703125" customWidth="1"/>
    <col min="9" max="9" width="5.42578125" hidden="1" customWidth="1"/>
    <col min="10" max="10" width="5.42578125" customWidth="1"/>
    <col min="11" max="11" width="5.42578125" hidden="1" customWidth="1"/>
    <col min="12" max="12" width="5.85546875" customWidth="1"/>
    <col min="13" max="13" width="5.85546875" hidden="1" customWidth="1"/>
    <col min="14" max="14" width="5.5703125" customWidth="1"/>
    <col min="15" max="15" width="5.5703125" hidden="1" customWidth="1"/>
    <col min="16" max="16" width="6.140625" customWidth="1"/>
    <col min="17" max="17" width="5.28515625" hidden="1" customWidth="1"/>
    <col min="18" max="18" width="5.85546875" customWidth="1"/>
    <col min="19" max="19" width="5.85546875" hidden="1" customWidth="1"/>
    <col min="20" max="20" width="6.140625" customWidth="1"/>
    <col min="21" max="21" width="5.5703125" hidden="1" customWidth="1"/>
    <col min="22" max="22" width="1.5703125" customWidth="1"/>
    <col min="23" max="23" width="7.5703125" customWidth="1"/>
    <col min="24" max="24" width="7" customWidth="1"/>
    <col min="25" max="25" width="7.85546875" customWidth="1"/>
  </cols>
  <sheetData>
    <row r="1" spans="1:28" ht="33" customHeight="1" x14ac:dyDescent="0.25">
      <c r="A1" s="199" t="s">
        <v>57</v>
      </c>
      <c r="B1" s="199"/>
      <c r="C1" s="199"/>
      <c r="D1" s="199"/>
      <c r="E1" s="199"/>
      <c r="F1" s="199"/>
      <c r="G1" s="199"/>
      <c r="H1" s="199"/>
      <c r="I1" s="199"/>
      <c r="J1" s="199"/>
      <c r="K1" s="199"/>
      <c r="L1" s="199"/>
      <c r="M1" s="199"/>
      <c r="N1" s="199"/>
      <c r="O1" s="199"/>
      <c r="P1" s="199"/>
      <c r="Q1" s="199"/>
      <c r="R1" s="199"/>
      <c r="S1" s="199"/>
      <c r="T1" s="199"/>
      <c r="U1" s="199"/>
      <c r="V1" s="199"/>
      <c r="W1" s="199"/>
      <c r="X1" s="199"/>
      <c r="Y1" s="199"/>
    </row>
    <row r="2" spans="1:28" ht="27.75" customHeight="1" thickBot="1" x14ac:dyDescent="0.3">
      <c r="A2" s="212" t="s">
        <v>44</v>
      </c>
      <c r="B2" s="212"/>
      <c r="C2" s="212"/>
      <c r="D2" s="212"/>
      <c r="E2" s="212"/>
      <c r="F2" s="212"/>
      <c r="G2" s="212"/>
      <c r="H2" s="212"/>
      <c r="I2" s="212"/>
      <c r="J2" s="212"/>
      <c r="K2" s="212"/>
      <c r="L2" s="212"/>
      <c r="M2" s="212"/>
      <c r="N2" s="212"/>
      <c r="O2" s="212"/>
      <c r="P2" s="212"/>
      <c r="Q2" s="212"/>
      <c r="R2" s="212"/>
      <c r="S2" s="212"/>
      <c r="T2" s="212"/>
      <c r="U2" s="212"/>
      <c r="V2" s="212"/>
      <c r="W2" s="212"/>
      <c r="X2" s="212"/>
      <c r="Y2" s="212"/>
    </row>
    <row r="3" spans="1:28" ht="18.75" thickBot="1" x14ac:dyDescent="0.35">
      <c r="A3" s="51" t="s">
        <v>0</v>
      </c>
      <c r="B3" s="201" t="s">
        <v>1</v>
      </c>
      <c r="C3" s="202"/>
      <c r="D3" s="202"/>
      <c r="E3" s="202"/>
      <c r="F3" s="203" t="s">
        <v>2</v>
      </c>
      <c r="G3" s="204"/>
      <c r="H3" s="204"/>
      <c r="I3" s="205"/>
      <c r="J3" s="206" t="s">
        <v>3</v>
      </c>
      <c r="K3" s="207"/>
      <c r="L3" s="207"/>
      <c r="M3" s="208"/>
      <c r="N3" s="206" t="s">
        <v>4</v>
      </c>
      <c r="O3" s="207"/>
      <c r="P3" s="207"/>
      <c r="Q3" s="208"/>
      <c r="R3" s="209" t="s">
        <v>5</v>
      </c>
      <c r="S3" s="210"/>
      <c r="T3" s="210"/>
      <c r="U3" s="211"/>
      <c r="V3" s="161"/>
      <c r="W3" s="196" t="s">
        <v>6</v>
      </c>
      <c r="X3" s="197"/>
      <c r="Y3" s="198"/>
      <c r="AB3">
        <v>0.36315700000000001</v>
      </c>
    </row>
    <row r="4" spans="1:28" ht="21" customHeight="1" thickBot="1" x14ac:dyDescent="0.4">
      <c r="A4" s="53" t="s">
        <v>7</v>
      </c>
      <c r="B4" s="172" t="s">
        <v>8</v>
      </c>
      <c r="C4" s="173" t="s">
        <v>49</v>
      </c>
      <c r="D4" s="172" t="s">
        <v>9</v>
      </c>
      <c r="E4" s="170" t="s">
        <v>50</v>
      </c>
      <c r="F4" s="172" t="s">
        <v>8</v>
      </c>
      <c r="G4" s="173" t="s">
        <v>49</v>
      </c>
      <c r="H4" s="172" t="s">
        <v>9</v>
      </c>
      <c r="I4" s="171" t="s">
        <v>50</v>
      </c>
      <c r="J4" s="176" t="s">
        <v>8</v>
      </c>
      <c r="K4" s="173" t="s">
        <v>49</v>
      </c>
      <c r="L4" s="172" t="s">
        <v>9</v>
      </c>
      <c r="M4" s="171" t="s">
        <v>50</v>
      </c>
      <c r="N4" s="172" t="s">
        <v>8</v>
      </c>
      <c r="O4" s="173" t="s">
        <v>49</v>
      </c>
      <c r="P4" s="169" t="s">
        <v>9</v>
      </c>
      <c r="Q4" s="171" t="s">
        <v>50</v>
      </c>
      <c r="R4" s="172" t="s">
        <v>8</v>
      </c>
      <c r="S4" s="170" t="s">
        <v>49</v>
      </c>
      <c r="T4" s="172" t="s">
        <v>9</v>
      </c>
      <c r="U4" s="171" t="s">
        <v>50</v>
      </c>
      <c r="V4" s="162"/>
      <c r="W4" s="160" t="s">
        <v>8</v>
      </c>
      <c r="X4" s="160" t="s">
        <v>9</v>
      </c>
      <c r="Y4" s="160" t="s">
        <v>43</v>
      </c>
      <c r="AB4">
        <v>0.36317700000000003</v>
      </c>
    </row>
    <row r="5" spans="1:28" ht="15.75" thickBot="1" x14ac:dyDescent="0.3">
      <c r="A5" s="58" t="s">
        <v>11</v>
      </c>
      <c r="B5" s="24">
        <f t="shared" ref="B5:B12" si="0">C5+0.02</f>
        <v>0.31105257000000003</v>
      </c>
      <c r="C5" s="49">
        <v>0.29105257000000001</v>
      </c>
      <c r="D5" s="49">
        <f t="shared" ref="D5:D12" si="1">E5+0.02</f>
        <v>0.32588458000000003</v>
      </c>
      <c r="E5" s="49">
        <v>0.30588458000000002</v>
      </c>
      <c r="F5" s="24">
        <f>G5+0.02</f>
        <v>0.35721640000000005</v>
      </c>
      <c r="G5" s="60">
        <v>0.33721640000000003</v>
      </c>
      <c r="H5" s="49">
        <f>I5+0.02</f>
        <v>0.39791860000000001</v>
      </c>
      <c r="I5" s="27">
        <v>0.37791859999999999</v>
      </c>
      <c r="J5" s="24">
        <f t="shared" ref="J5:J11" si="2">K5+0.02</f>
        <v>0.35235460000000002</v>
      </c>
      <c r="K5" s="60">
        <v>0.3323546</v>
      </c>
      <c r="L5" s="25">
        <f t="shared" ref="L5:L11" si="3">M5+0.02</f>
        <v>0.3663534</v>
      </c>
      <c r="M5" s="27">
        <v>0.34635339999999998</v>
      </c>
      <c r="N5" s="24">
        <f>O5+0.02</f>
        <v>0.29108440000000002</v>
      </c>
      <c r="O5" s="49">
        <v>0.2710844</v>
      </c>
      <c r="P5" s="49">
        <f>Q5+0.02</f>
        <v>0.36603040000000003</v>
      </c>
      <c r="Q5" s="25">
        <v>0.34603040000000002</v>
      </c>
      <c r="R5" s="24">
        <f>S5+0.02</f>
        <v>0.35614020000000002</v>
      </c>
      <c r="S5" s="49">
        <v>0.3361402</v>
      </c>
      <c r="T5" s="25">
        <f>U5+0.02</f>
        <v>0.34930830000000002</v>
      </c>
      <c r="U5" s="25">
        <v>0.3293083</v>
      </c>
      <c r="V5" s="28"/>
      <c r="W5" s="152">
        <f t="shared" ref="W5:W12" si="4">AVERAGE(B5,F5,J5,N5,R5)</f>
        <v>0.333569634</v>
      </c>
      <c r="X5" s="153">
        <f t="shared" ref="X5:X11" si="5">AVERAGE(D5,H5,L5,P5,T5)</f>
        <v>0.36109905600000003</v>
      </c>
      <c r="Y5" s="154">
        <f t="shared" ref="Y5:Y12" si="6">X5-W5</f>
        <v>2.7529422000000026E-2</v>
      </c>
      <c r="AB5">
        <v>0.29664400000000002</v>
      </c>
    </row>
    <row r="6" spans="1:28" ht="15.75" thickBot="1" x14ac:dyDescent="0.3">
      <c r="A6" s="58" t="s">
        <v>14</v>
      </c>
      <c r="B6" s="38">
        <f t="shared" si="0"/>
        <v>0.29234520000000003</v>
      </c>
      <c r="C6" s="28">
        <v>0.27234520000000001</v>
      </c>
      <c r="D6" s="28">
        <f t="shared" si="1"/>
        <v>0.3193338</v>
      </c>
      <c r="E6" s="28">
        <v>0.29933379999999998</v>
      </c>
      <c r="F6" s="38">
        <f>G6+0.02</f>
        <v>0.31045850000000003</v>
      </c>
      <c r="G6" s="69">
        <v>0.29045850000000001</v>
      </c>
      <c r="H6" s="28">
        <f>I6+0.02</f>
        <v>0.2979098</v>
      </c>
      <c r="I6" s="41">
        <v>0.27790979999999998</v>
      </c>
      <c r="J6" s="38">
        <f t="shared" si="2"/>
        <v>0.3443368</v>
      </c>
      <c r="K6" s="69">
        <v>0.32433679999999998</v>
      </c>
      <c r="L6" s="39">
        <f t="shared" si="3"/>
        <v>0.34455390000000002</v>
      </c>
      <c r="M6" s="41">
        <v>0.32455390000000001</v>
      </c>
      <c r="N6" s="38">
        <f>O6+0.02</f>
        <v>0.39038470000000003</v>
      </c>
      <c r="O6" s="28">
        <v>0.37038470000000001</v>
      </c>
      <c r="P6" s="28">
        <f>Q6+0.02</f>
        <v>0.3796138</v>
      </c>
      <c r="Q6" s="39">
        <v>0.35961379999999998</v>
      </c>
      <c r="R6" s="38">
        <f>S6+0.02</f>
        <v>0.35784480000000002</v>
      </c>
      <c r="S6" s="28">
        <v>0.3378448</v>
      </c>
      <c r="T6" s="39">
        <f>U6+0.02</f>
        <v>0.35242630000000003</v>
      </c>
      <c r="U6" s="39">
        <v>0.33242630000000001</v>
      </c>
      <c r="V6" s="28"/>
      <c r="W6" s="152">
        <f t="shared" si="4"/>
        <v>0.33907399999999999</v>
      </c>
      <c r="X6" s="153">
        <f t="shared" si="5"/>
        <v>0.33876752000000004</v>
      </c>
      <c r="Y6" s="154">
        <f t="shared" si="6"/>
        <v>-3.0647999999994235E-4</v>
      </c>
      <c r="AB6">
        <v>0.328125</v>
      </c>
    </row>
    <row r="7" spans="1:28" ht="15.75" thickBot="1" x14ac:dyDescent="0.3">
      <c r="A7" s="58" t="s">
        <v>15</v>
      </c>
      <c r="B7" s="38">
        <f t="shared" si="0"/>
        <v>0.25663180000000002</v>
      </c>
      <c r="C7" s="69">
        <v>0.2366318</v>
      </c>
      <c r="D7" s="28">
        <f t="shared" si="1"/>
        <v>0.2466373</v>
      </c>
      <c r="E7" s="69">
        <v>0.22663730000000001</v>
      </c>
      <c r="F7" s="38">
        <f>G7+0.02</f>
        <v>0.2415484</v>
      </c>
      <c r="G7" s="69">
        <v>0.22154840000000001</v>
      </c>
      <c r="H7" s="28">
        <f>I7+0.02</f>
        <v>0.23164359999999998</v>
      </c>
      <c r="I7" s="41">
        <v>0.21164359999999999</v>
      </c>
      <c r="J7" s="38">
        <f t="shared" si="2"/>
        <v>0.2666365</v>
      </c>
      <c r="K7" s="69">
        <v>0.24663650000000001</v>
      </c>
      <c r="L7" s="39">
        <f t="shared" si="3"/>
        <v>0.24997129999999998</v>
      </c>
      <c r="M7" s="41">
        <v>0.22997129999999999</v>
      </c>
      <c r="N7" s="38">
        <f>O7+0.02</f>
        <v>0.23331289999999999</v>
      </c>
      <c r="O7" s="69">
        <v>0.2133129</v>
      </c>
      <c r="P7" s="28">
        <f>Q7+0.02</f>
        <v>0.22989052999999998</v>
      </c>
      <c r="Q7" s="41">
        <v>0.20989052999999999</v>
      </c>
      <c r="R7" s="38">
        <f>S7+0.02</f>
        <v>0.2465676</v>
      </c>
      <c r="S7" s="69">
        <v>0.22656760000000001</v>
      </c>
      <c r="T7" s="39">
        <f>U7+0.02</f>
        <v>0.23969849999999998</v>
      </c>
      <c r="U7" s="41">
        <v>0.21969849999999999</v>
      </c>
      <c r="V7" s="69"/>
      <c r="W7" s="152">
        <f t="shared" si="4"/>
        <v>0.24893944000000001</v>
      </c>
      <c r="X7" s="153">
        <f t="shared" si="5"/>
        <v>0.23956824600000001</v>
      </c>
      <c r="Y7" s="154">
        <f t="shared" si="6"/>
        <v>-9.3711939999999994E-3</v>
      </c>
      <c r="AB7">
        <v>0.34578500000000001</v>
      </c>
    </row>
    <row r="8" spans="1:28" ht="15.75" thickBot="1" x14ac:dyDescent="0.3">
      <c r="A8" s="58" t="s">
        <v>16</v>
      </c>
      <c r="B8" s="38">
        <f t="shared" si="0"/>
        <v>0.1980596</v>
      </c>
      <c r="C8" s="28">
        <v>0.17805960000000001</v>
      </c>
      <c r="D8" s="28">
        <f t="shared" si="1"/>
        <v>0.1987466</v>
      </c>
      <c r="E8" s="28">
        <v>0.17874660000000001</v>
      </c>
      <c r="F8" s="40" t="s">
        <v>17</v>
      </c>
      <c r="G8" s="69" t="s">
        <v>17</v>
      </c>
      <c r="H8" s="69" t="s">
        <v>17</v>
      </c>
      <c r="I8" s="41" t="s">
        <v>17</v>
      </c>
      <c r="J8" s="38">
        <f t="shared" si="2"/>
        <v>0.1973558</v>
      </c>
      <c r="K8" s="69">
        <v>0.17735580000000001</v>
      </c>
      <c r="L8" s="39">
        <f t="shared" si="3"/>
        <v>0.19804449999999998</v>
      </c>
      <c r="M8" s="41">
        <v>0.17804449999999999</v>
      </c>
      <c r="N8" s="38" t="s">
        <v>17</v>
      </c>
      <c r="O8" s="28" t="s">
        <v>17</v>
      </c>
      <c r="P8" s="28" t="s">
        <v>17</v>
      </c>
      <c r="Q8" s="39" t="s">
        <v>17</v>
      </c>
      <c r="R8" s="38">
        <f>S8+0.02</f>
        <v>0.20521399999999998</v>
      </c>
      <c r="S8" s="28">
        <v>0.18521399999999999</v>
      </c>
      <c r="T8" s="39">
        <f>U8+0.02</f>
        <v>0.1878002</v>
      </c>
      <c r="U8" s="39">
        <v>0.16780020000000001</v>
      </c>
      <c r="V8" s="28"/>
      <c r="W8" s="152">
        <f t="shared" si="4"/>
        <v>0.20020979999999999</v>
      </c>
      <c r="X8" s="153">
        <f t="shared" si="5"/>
        <v>0.19486376666666663</v>
      </c>
      <c r="Y8" s="154">
        <f t="shared" si="6"/>
        <v>-5.3460333333333609E-3</v>
      </c>
      <c r="AB8">
        <v>0.31259599999999998</v>
      </c>
    </row>
    <row r="9" spans="1:28" ht="15.75" thickBot="1" x14ac:dyDescent="0.3">
      <c r="A9" s="58" t="s">
        <v>18</v>
      </c>
      <c r="B9" s="38">
        <f t="shared" si="0"/>
        <v>0.3282292</v>
      </c>
      <c r="C9" s="28">
        <v>0.30822919999999998</v>
      </c>
      <c r="D9" s="28">
        <f t="shared" si="1"/>
        <v>0.37490970000000001</v>
      </c>
      <c r="E9" s="28">
        <v>0.35490969999999999</v>
      </c>
      <c r="F9" s="40" t="s">
        <v>17</v>
      </c>
      <c r="G9" s="69" t="s">
        <v>17</v>
      </c>
      <c r="H9" s="69" t="s">
        <v>17</v>
      </c>
      <c r="I9" s="41" t="s">
        <v>17</v>
      </c>
      <c r="J9" s="38">
        <f t="shared" si="2"/>
        <v>0.31801430000000003</v>
      </c>
      <c r="K9" s="69">
        <v>0.29801430000000001</v>
      </c>
      <c r="L9" s="39">
        <f t="shared" si="3"/>
        <v>0.3533307</v>
      </c>
      <c r="M9" s="41">
        <v>0.33333069999999998</v>
      </c>
      <c r="N9" s="38" t="s">
        <v>17</v>
      </c>
      <c r="O9" s="28" t="s">
        <v>17</v>
      </c>
      <c r="P9" s="28" t="s">
        <v>17</v>
      </c>
      <c r="Q9" s="39" t="s">
        <v>17</v>
      </c>
      <c r="R9" s="38">
        <f>S9+0.02</f>
        <v>0.3018189</v>
      </c>
      <c r="S9" s="28">
        <v>0.28181889999999998</v>
      </c>
      <c r="T9" s="39">
        <f>U9+0.02</f>
        <v>0.34162330000000002</v>
      </c>
      <c r="U9" s="39">
        <v>0.3216233</v>
      </c>
      <c r="V9" s="28"/>
      <c r="W9" s="152">
        <f t="shared" si="4"/>
        <v>0.31602079999999999</v>
      </c>
      <c r="X9" s="153">
        <f t="shared" si="5"/>
        <v>0.35662123333333334</v>
      </c>
      <c r="Y9" s="154">
        <f t="shared" si="6"/>
        <v>4.0600433333333352E-2</v>
      </c>
      <c r="AB9">
        <v>0.26328099999999999</v>
      </c>
    </row>
    <row r="10" spans="1:28" ht="17.25" thickBot="1" x14ac:dyDescent="0.3">
      <c r="A10" s="56">
        <v>6</v>
      </c>
      <c r="B10" s="38">
        <f t="shared" si="0"/>
        <v>0.47410730000000012</v>
      </c>
      <c r="C10" s="28">
        <v>0.4541073000000001</v>
      </c>
      <c r="D10" s="28">
        <f t="shared" si="1"/>
        <v>0.36664030000000003</v>
      </c>
      <c r="E10" s="28">
        <v>0.34664030000000001</v>
      </c>
      <c r="F10" s="38">
        <f>G10+0.02</f>
        <v>0.38364929999999997</v>
      </c>
      <c r="G10" s="28">
        <v>0.36364929999999995</v>
      </c>
      <c r="H10" s="28">
        <f>I10+0.02</f>
        <v>0.34598900000000005</v>
      </c>
      <c r="I10" s="39">
        <v>0.32598900000000003</v>
      </c>
      <c r="J10" s="38">
        <f t="shared" si="2"/>
        <v>0.36510480000000001</v>
      </c>
      <c r="K10" s="28">
        <v>0.34510479999999999</v>
      </c>
      <c r="L10" s="39">
        <f t="shared" si="3"/>
        <v>0.32213139999999996</v>
      </c>
      <c r="M10" s="39">
        <v>0.30213139999999994</v>
      </c>
      <c r="N10" s="168" t="s">
        <v>17</v>
      </c>
      <c r="O10" s="128" t="s">
        <v>17</v>
      </c>
      <c r="P10" s="128" t="s">
        <v>17</v>
      </c>
      <c r="Q10" s="167" t="s">
        <v>17</v>
      </c>
      <c r="R10" s="168" t="s">
        <v>17</v>
      </c>
      <c r="S10" s="128" t="s">
        <v>17</v>
      </c>
      <c r="T10" s="167" t="s">
        <v>17</v>
      </c>
      <c r="U10" s="167" t="s">
        <v>17</v>
      </c>
      <c r="V10" s="128"/>
      <c r="W10" s="152">
        <f t="shared" si="4"/>
        <v>0.40762046666666674</v>
      </c>
      <c r="X10" s="153">
        <f t="shared" si="5"/>
        <v>0.34492023333333338</v>
      </c>
      <c r="Y10" s="154">
        <f t="shared" si="6"/>
        <v>-6.2700233333333355E-2</v>
      </c>
      <c r="AB10">
        <v>0.36249100000000001</v>
      </c>
    </row>
    <row r="11" spans="1:28" ht="17.25" thickBot="1" x14ac:dyDescent="0.3">
      <c r="A11" s="56">
        <v>7</v>
      </c>
      <c r="B11" s="38">
        <f t="shared" si="0"/>
        <v>0.38050630000000002</v>
      </c>
      <c r="C11" s="28">
        <v>0.3605063</v>
      </c>
      <c r="D11" s="28">
        <f t="shared" si="1"/>
        <v>0.38300699999999999</v>
      </c>
      <c r="E11" s="28">
        <v>0.36300699999999997</v>
      </c>
      <c r="F11" s="38">
        <f>G11+0.02</f>
        <v>0.43127930000000003</v>
      </c>
      <c r="G11" s="28">
        <v>0.41127930000000001</v>
      </c>
      <c r="H11" s="28">
        <f>I11+0.02</f>
        <v>0.3888971</v>
      </c>
      <c r="I11" s="39">
        <v>0.36889709999999998</v>
      </c>
      <c r="J11" s="38">
        <f t="shared" si="2"/>
        <v>0.54069529999999999</v>
      </c>
      <c r="K11" s="28">
        <v>0.52069529999999997</v>
      </c>
      <c r="L11" s="39">
        <f t="shared" si="3"/>
        <v>0.50603900000000013</v>
      </c>
      <c r="M11" s="39">
        <v>0.48603900000000017</v>
      </c>
      <c r="N11" s="38">
        <f>O11+0.02</f>
        <v>0.35149800000000003</v>
      </c>
      <c r="O11" s="28">
        <v>0.33149800000000001</v>
      </c>
      <c r="P11" s="28">
        <f>Q11+0.02</f>
        <v>0.36968900000000005</v>
      </c>
      <c r="Q11" s="39">
        <v>0.34968900000000003</v>
      </c>
      <c r="R11" s="38">
        <f>S11+0.02</f>
        <v>0.37816349999999999</v>
      </c>
      <c r="S11" s="28">
        <v>0.35816349999999997</v>
      </c>
      <c r="T11" s="39">
        <f>U11+0.02</f>
        <v>0.3614579</v>
      </c>
      <c r="U11" s="39">
        <v>0.34145789999999998</v>
      </c>
      <c r="V11" s="28"/>
      <c r="W11" s="152">
        <f t="shared" si="4"/>
        <v>0.4164284800000001</v>
      </c>
      <c r="X11" s="153">
        <f t="shared" si="5"/>
        <v>0.40181800000000001</v>
      </c>
      <c r="Y11" s="154">
        <f t="shared" si="6"/>
        <v>-1.4610480000000092E-2</v>
      </c>
      <c r="AB11">
        <v>0.27990199999999998</v>
      </c>
    </row>
    <row r="12" spans="1:28" ht="17.25" thickBot="1" x14ac:dyDescent="0.3">
      <c r="A12" s="56">
        <v>8</v>
      </c>
      <c r="B12" s="33">
        <f t="shared" si="0"/>
        <v>0.33144099999999999</v>
      </c>
      <c r="C12" s="29">
        <v>0.31144099999999997</v>
      </c>
      <c r="D12" s="29">
        <f t="shared" si="1"/>
        <v>0.30689295000000005</v>
      </c>
      <c r="E12" s="29">
        <v>0.28689295000000004</v>
      </c>
      <c r="F12" s="33">
        <f>G12+0.02</f>
        <v>0.33362110000000006</v>
      </c>
      <c r="G12" s="29">
        <v>0.31362110000000004</v>
      </c>
      <c r="H12" s="29">
        <f>I12+0.02</f>
        <v>0.37460759999999999</v>
      </c>
      <c r="I12" s="34">
        <v>0.35460759999999997</v>
      </c>
      <c r="J12" s="30" t="s">
        <v>17</v>
      </c>
      <c r="K12" s="174" t="s">
        <v>17</v>
      </c>
      <c r="L12" s="31" t="s">
        <v>17</v>
      </c>
      <c r="M12" s="175" t="s">
        <v>17</v>
      </c>
      <c r="N12" s="33">
        <f>O12+0.02</f>
        <v>0.36913950000000006</v>
      </c>
      <c r="O12" s="29">
        <v>0.34913950000000005</v>
      </c>
      <c r="P12" s="29">
        <f>Q12+0.02</f>
        <v>0.34106530000000002</v>
      </c>
      <c r="Q12" s="34">
        <v>0.3210653</v>
      </c>
      <c r="R12" s="33">
        <f>S12+0.02</f>
        <v>0.34150700000000001</v>
      </c>
      <c r="S12" s="29">
        <v>0.32150699999999999</v>
      </c>
      <c r="T12" s="34">
        <f>U12+0.02</f>
        <v>0.34606570000000003</v>
      </c>
      <c r="U12" s="34">
        <v>0.32606570000000001</v>
      </c>
      <c r="V12" s="28"/>
      <c r="W12" s="152">
        <f t="shared" si="4"/>
        <v>0.34392715000000007</v>
      </c>
      <c r="X12" s="153">
        <f>AVERAGE(D12,H12,P12,T12)</f>
        <v>0.34215788749999998</v>
      </c>
      <c r="Y12" s="154">
        <f t="shared" si="6"/>
        <v>-1.7692625000000906E-3</v>
      </c>
      <c r="AB12">
        <v>0.345499</v>
      </c>
    </row>
    <row r="13" spans="1:28" ht="16.5" x14ac:dyDescent="0.25">
      <c r="A13" s="18"/>
      <c r="B13" s="52"/>
      <c r="C13" s="52"/>
      <c r="D13" s="52"/>
      <c r="E13" s="52"/>
      <c r="F13" s="52"/>
      <c r="G13" s="52"/>
      <c r="H13" s="52"/>
      <c r="I13" s="52"/>
      <c r="J13" s="52"/>
      <c r="K13" s="52"/>
      <c r="L13" s="52"/>
      <c r="M13" s="52"/>
      <c r="N13" s="52"/>
      <c r="O13" s="52"/>
      <c r="P13" s="52"/>
      <c r="Q13" s="52"/>
      <c r="R13" s="52"/>
      <c r="S13" s="52"/>
      <c r="T13" s="52"/>
      <c r="U13" s="52"/>
      <c r="V13" s="52"/>
      <c r="W13" s="200" t="s">
        <v>46</v>
      </c>
      <c r="X13" s="200"/>
      <c r="Y13" s="28">
        <f>SUM(Y5,Y6,Y7,Y8,Y9,Y10,Y11,Y12)</f>
        <v>-2.5973827833333463E-2</v>
      </c>
    </row>
    <row r="15" spans="1:28" ht="23.25" thickBot="1" x14ac:dyDescent="0.45">
      <c r="A15" s="220" t="s">
        <v>47</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1"/>
    </row>
    <row r="16" spans="1:28" ht="18.75" thickBot="1" x14ac:dyDescent="0.35">
      <c r="A16" s="165" t="s">
        <v>0</v>
      </c>
      <c r="B16" s="213" t="s">
        <v>1</v>
      </c>
      <c r="C16" s="214"/>
      <c r="D16" s="215"/>
      <c r="E16" s="131"/>
      <c r="F16" s="216" t="s">
        <v>2</v>
      </c>
      <c r="G16" s="217"/>
      <c r="H16" s="215"/>
      <c r="I16" s="131"/>
      <c r="J16" s="213" t="s">
        <v>3</v>
      </c>
      <c r="K16" s="214"/>
      <c r="L16" s="215"/>
      <c r="M16" s="131"/>
      <c r="N16" s="213" t="s">
        <v>4</v>
      </c>
      <c r="O16" s="214"/>
      <c r="P16" s="218"/>
      <c r="Q16" s="166"/>
      <c r="R16" s="209" t="s">
        <v>5</v>
      </c>
      <c r="S16" s="210"/>
      <c r="T16" s="219"/>
      <c r="U16" s="161"/>
      <c r="V16" s="161"/>
      <c r="W16" s="196" t="s">
        <v>48</v>
      </c>
      <c r="X16" s="197"/>
      <c r="Y16" s="198"/>
    </row>
    <row r="17" spans="1:25" ht="18.75" thickBot="1" x14ac:dyDescent="0.4">
      <c r="A17" s="164" t="s">
        <v>7</v>
      </c>
      <c r="B17" s="59" t="s">
        <v>8</v>
      </c>
      <c r="C17" s="59"/>
      <c r="D17" s="59" t="s">
        <v>9</v>
      </c>
      <c r="E17" s="59"/>
      <c r="F17" s="59" t="s">
        <v>8</v>
      </c>
      <c r="G17" s="59"/>
      <c r="H17" s="59" t="s">
        <v>9</v>
      </c>
      <c r="I17" s="59"/>
      <c r="J17" s="54" t="s">
        <v>8</v>
      </c>
      <c r="K17" s="54"/>
      <c r="L17" s="54" t="s">
        <v>9</v>
      </c>
      <c r="M17" s="54"/>
      <c r="N17" s="54" t="s">
        <v>8</v>
      </c>
      <c r="O17" s="55"/>
      <c r="P17" s="55" t="s">
        <v>9</v>
      </c>
      <c r="Q17" s="55"/>
      <c r="R17" s="54" t="s">
        <v>8</v>
      </c>
      <c r="S17" s="54"/>
      <c r="T17" s="54" t="s">
        <v>9</v>
      </c>
      <c r="U17" s="163"/>
      <c r="V17" s="163"/>
      <c r="W17" s="149" t="s">
        <v>8</v>
      </c>
      <c r="X17" s="150" t="s">
        <v>9</v>
      </c>
      <c r="Y17" s="151" t="s">
        <v>43</v>
      </c>
    </row>
    <row r="18" spans="1:25" ht="15.75" thickBot="1" x14ac:dyDescent="0.3">
      <c r="A18" s="58" t="s">
        <v>11</v>
      </c>
      <c r="B18" s="64">
        <v>0.23200000000000001</v>
      </c>
      <c r="C18" s="65"/>
      <c r="D18" s="65">
        <v>0.158</v>
      </c>
      <c r="E18" s="65"/>
      <c r="F18" s="67">
        <v>0.248</v>
      </c>
      <c r="G18" s="123"/>
      <c r="H18" s="68">
        <v>0.24</v>
      </c>
      <c r="I18" s="123"/>
      <c r="J18" s="123">
        <v>0.22</v>
      </c>
      <c r="K18" s="123"/>
      <c r="L18" s="68">
        <v>0.307</v>
      </c>
      <c r="M18" s="123"/>
      <c r="N18" s="64">
        <v>0.216</v>
      </c>
      <c r="O18" s="65"/>
      <c r="P18" s="66">
        <v>0.2</v>
      </c>
      <c r="Q18" s="65"/>
      <c r="R18" s="64">
        <v>0.20599999999999999</v>
      </c>
      <c r="S18" s="65"/>
      <c r="T18" s="66">
        <v>0.125</v>
      </c>
      <c r="U18" s="28"/>
      <c r="V18" s="28"/>
      <c r="W18" s="152">
        <f t="shared" ref="W18:W28" si="7">AVERAGE(B18,F18,J18,N18,R18)</f>
        <v>0.22439999999999999</v>
      </c>
      <c r="X18" s="153">
        <f t="shared" ref="X18:X28" si="8">AVERAGE(D18,H18,L18,P18,T18)</f>
        <v>0.20600000000000002</v>
      </c>
      <c r="Y18" s="154">
        <f t="shared" ref="Y18:Y28" si="9">X18-W18</f>
        <v>-1.8399999999999972E-2</v>
      </c>
    </row>
    <row r="19" spans="1:25" ht="16.5" thickBot="1" x14ac:dyDescent="0.35">
      <c r="A19" s="58" t="s">
        <v>14</v>
      </c>
      <c r="B19" s="138">
        <v>0.23799999999999999</v>
      </c>
      <c r="C19" s="139"/>
      <c r="D19" s="139">
        <v>0.22500000000000001</v>
      </c>
      <c r="E19" s="139"/>
      <c r="F19" s="138">
        <v>0.26300000000000001</v>
      </c>
      <c r="G19" s="139"/>
      <c r="H19" s="137">
        <v>0.251</v>
      </c>
      <c r="I19" s="139"/>
      <c r="J19" s="139">
        <v>0.246</v>
      </c>
      <c r="K19" s="139"/>
      <c r="L19" s="137">
        <v>0.20899999999999999</v>
      </c>
      <c r="M19" s="139"/>
      <c r="N19" s="138">
        <v>0.22500000000000001</v>
      </c>
      <c r="O19" s="139"/>
      <c r="P19" s="137">
        <v>0.20200000000000001</v>
      </c>
      <c r="Q19" s="139"/>
      <c r="R19" s="138">
        <v>0.20899999999999999</v>
      </c>
      <c r="S19" s="139"/>
      <c r="T19" s="137">
        <v>0.221</v>
      </c>
      <c r="U19" s="61"/>
      <c r="V19" s="61"/>
      <c r="W19" s="152">
        <f t="shared" si="7"/>
        <v>0.23620000000000002</v>
      </c>
      <c r="X19" s="153">
        <f t="shared" si="8"/>
        <v>0.22160000000000002</v>
      </c>
      <c r="Y19" s="154">
        <f t="shared" si="9"/>
        <v>-1.4600000000000002E-2</v>
      </c>
    </row>
    <row r="20" spans="1:25" ht="16.5" thickBot="1" x14ac:dyDescent="0.35">
      <c r="A20" s="58" t="s">
        <v>15</v>
      </c>
      <c r="B20" s="30">
        <v>0.20499999999999999</v>
      </c>
      <c r="C20" s="32"/>
      <c r="D20" s="32">
        <v>0.223</v>
      </c>
      <c r="E20" s="32"/>
      <c r="F20" s="30">
        <v>0.24299999999999999</v>
      </c>
      <c r="G20" s="32"/>
      <c r="H20" s="31">
        <v>0.214</v>
      </c>
      <c r="I20" s="32"/>
      <c r="J20" s="32">
        <v>0.20699999999999999</v>
      </c>
      <c r="K20" s="32"/>
      <c r="L20" s="63">
        <v>0.20699999999999999</v>
      </c>
      <c r="M20" s="145"/>
      <c r="N20" s="62">
        <v>0.216</v>
      </c>
      <c r="O20" s="145"/>
      <c r="P20" s="63">
        <v>0.20899999999999999</v>
      </c>
      <c r="Q20" s="145"/>
      <c r="R20" s="145">
        <v>0.20100000000000001</v>
      </c>
      <c r="S20" s="145"/>
      <c r="T20" s="63">
        <v>0.215</v>
      </c>
      <c r="U20" s="61"/>
      <c r="V20" s="61"/>
      <c r="W20" s="152">
        <f t="shared" si="7"/>
        <v>0.21439999999999998</v>
      </c>
      <c r="X20" s="153">
        <f t="shared" si="8"/>
        <v>0.21360000000000001</v>
      </c>
      <c r="Y20" s="154">
        <f t="shared" si="9"/>
        <v>-7.999999999999674E-4</v>
      </c>
    </row>
    <row r="21" spans="1:25" ht="16.5" thickBot="1" x14ac:dyDescent="0.35">
      <c r="A21" s="58" t="s">
        <v>16</v>
      </c>
      <c r="B21" s="144">
        <v>0.19500000000000001</v>
      </c>
      <c r="C21" s="142"/>
      <c r="D21" s="142">
        <v>0.182</v>
      </c>
      <c r="E21" s="142"/>
      <c r="F21" s="144">
        <v>0.182</v>
      </c>
      <c r="G21" s="142"/>
      <c r="H21" s="143">
        <v>0.182</v>
      </c>
      <c r="I21" s="142"/>
      <c r="J21" s="142">
        <v>0.16300000000000001</v>
      </c>
      <c r="K21" s="142"/>
      <c r="L21" s="143">
        <v>0.18099999999999999</v>
      </c>
      <c r="M21" s="142"/>
      <c r="N21" s="144">
        <v>0.16600000000000001</v>
      </c>
      <c r="O21" s="142"/>
      <c r="P21" s="143">
        <v>0.16200000000000001</v>
      </c>
      <c r="Q21" s="142"/>
      <c r="R21" s="144">
        <v>0.17199999999999999</v>
      </c>
      <c r="S21" s="142"/>
      <c r="T21" s="143">
        <v>0.17799999999999999</v>
      </c>
      <c r="U21" s="70"/>
      <c r="V21" s="70"/>
      <c r="W21" s="155">
        <f t="shared" si="7"/>
        <v>0.17560000000000003</v>
      </c>
      <c r="X21" s="28">
        <f t="shared" si="8"/>
        <v>0.17699999999999999</v>
      </c>
      <c r="Y21" s="156">
        <f t="shared" si="9"/>
        <v>1.3999999999999568E-3</v>
      </c>
    </row>
    <row r="22" spans="1:25" ht="16.5" thickBot="1" x14ac:dyDescent="0.35">
      <c r="A22" s="58" t="s">
        <v>18</v>
      </c>
      <c r="B22" s="71">
        <v>0.29199999999999998</v>
      </c>
      <c r="C22" s="140"/>
      <c r="D22" s="140">
        <v>0.26600000000000001</v>
      </c>
      <c r="E22" s="140"/>
      <c r="F22" s="71">
        <v>0.246</v>
      </c>
      <c r="G22" s="140"/>
      <c r="H22" s="141">
        <v>0.22500000000000001</v>
      </c>
      <c r="I22" s="140"/>
      <c r="J22" s="140">
        <v>0.246</v>
      </c>
      <c r="K22" s="140"/>
      <c r="L22" s="141">
        <v>0.23300000000000001</v>
      </c>
      <c r="M22" s="140"/>
      <c r="N22" s="71">
        <v>0.23699999999999999</v>
      </c>
      <c r="O22" s="140"/>
      <c r="P22" s="141">
        <v>0.23599999999999999</v>
      </c>
      <c r="Q22" s="140"/>
      <c r="R22" s="140">
        <v>0.254</v>
      </c>
      <c r="S22" s="140"/>
      <c r="T22" s="141">
        <v>0.28100000000000003</v>
      </c>
      <c r="U22" s="70"/>
      <c r="V22" s="70"/>
      <c r="W22" s="157">
        <f t="shared" si="7"/>
        <v>0.255</v>
      </c>
      <c r="X22" s="158">
        <f t="shared" si="8"/>
        <v>0.24820000000000003</v>
      </c>
      <c r="Y22" s="159">
        <f t="shared" si="9"/>
        <v>-6.7999999999999727E-3</v>
      </c>
    </row>
    <row r="23" spans="1:25" ht="17.25" thickBot="1" x14ac:dyDescent="0.3">
      <c r="A23" s="56">
        <v>9</v>
      </c>
      <c r="B23" s="64">
        <v>0.25600000000000001</v>
      </c>
      <c r="C23" s="65"/>
      <c r="D23" s="65">
        <v>0.17399999999999999</v>
      </c>
      <c r="E23" s="65"/>
      <c r="F23" s="64">
        <v>0.218</v>
      </c>
      <c r="G23" s="65"/>
      <c r="H23" s="66">
        <v>0.21099999999999999</v>
      </c>
      <c r="I23" s="65"/>
      <c r="J23" s="65">
        <v>0.23300000000000001</v>
      </c>
      <c r="K23" s="65"/>
      <c r="L23" s="66">
        <v>0.32400000000000001</v>
      </c>
      <c r="M23" s="65"/>
      <c r="N23" s="64">
        <v>0.26700000000000002</v>
      </c>
      <c r="O23" s="65"/>
      <c r="P23" s="66">
        <v>0.25</v>
      </c>
      <c r="Q23" s="65"/>
      <c r="R23" s="64">
        <v>0.26500000000000001</v>
      </c>
      <c r="S23" s="65"/>
      <c r="T23" s="66">
        <v>0.159</v>
      </c>
      <c r="U23" s="28"/>
      <c r="V23" s="28"/>
      <c r="W23" s="152">
        <f t="shared" si="7"/>
        <v>0.24779999999999996</v>
      </c>
      <c r="X23" s="153">
        <f t="shared" si="8"/>
        <v>0.22360000000000002</v>
      </c>
      <c r="Y23" s="154">
        <f t="shared" si="9"/>
        <v>-2.4199999999999944E-2</v>
      </c>
    </row>
    <row r="24" spans="1:25" ht="17.25" thickBot="1" x14ac:dyDescent="0.3">
      <c r="A24" s="56">
        <v>10</v>
      </c>
      <c r="B24" s="33">
        <v>0.252</v>
      </c>
      <c r="C24" s="29"/>
      <c r="D24" s="29">
        <v>0.17100000000000001</v>
      </c>
      <c r="E24" s="29"/>
      <c r="F24" s="33">
        <v>0.24399999999999999</v>
      </c>
      <c r="G24" s="29"/>
      <c r="H24" s="34">
        <v>0.23599999999999999</v>
      </c>
      <c r="I24" s="29"/>
      <c r="J24" s="29">
        <v>0.20200000000000001</v>
      </c>
      <c r="K24" s="29"/>
      <c r="L24" s="34">
        <v>0.28100000000000003</v>
      </c>
      <c r="M24" s="29"/>
      <c r="N24" s="33">
        <v>0.27100000000000002</v>
      </c>
      <c r="O24" s="29"/>
      <c r="P24" s="34">
        <v>0.253</v>
      </c>
      <c r="Q24" s="29"/>
      <c r="R24" s="33">
        <v>0.20399999999999999</v>
      </c>
      <c r="S24" s="29"/>
      <c r="T24" s="34">
        <v>0.122</v>
      </c>
      <c r="U24" s="28"/>
      <c r="V24" s="28"/>
      <c r="W24" s="155">
        <f t="shared" si="7"/>
        <v>0.2346</v>
      </c>
      <c r="X24" s="28">
        <f t="shared" si="8"/>
        <v>0.21260000000000004</v>
      </c>
      <c r="Y24" s="156">
        <f t="shared" si="9"/>
        <v>-2.1999999999999964E-2</v>
      </c>
    </row>
    <row r="25" spans="1:25" ht="17.25" thickBot="1" x14ac:dyDescent="0.35">
      <c r="A25" s="56">
        <v>11</v>
      </c>
      <c r="B25" s="144">
        <v>0.223</v>
      </c>
      <c r="C25" s="142"/>
      <c r="D25" s="142">
        <v>0.152</v>
      </c>
      <c r="E25" s="142"/>
      <c r="F25" s="144">
        <v>0.27800000000000002</v>
      </c>
      <c r="G25" s="142"/>
      <c r="H25" s="143">
        <v>0.26900000000000002</v>
      </c>
      <c r="I25" s="142"/>
      <c r="J25" s="142">
        <v>0.25</v>
      </c>
      <c r="K25" s="142"/>
      <c r="L25" s="143">
        <v>0.34799999999999998</v>
      </c>
      <c r="M25" s="142"/>
      <c r="N25" s="144">
        <v>0.214</v>
      </c>
      <c r="O25" s="142"/>
      <c r="P25" s="143">
        <v>0.2</v>
      </c>
      <c r="Q25" s="142"/>
      <c r="R25" s="144">
        <v>0.23400000000000001</v>
      </c>
      <c r="S25" s="142"/>
      <c r="T25" s="143">
        <v>0.14000000000000001</v>
      </c>
      <c r="U25" s="70"/>
      <c r="V25" s="70"/>
      <c r="W25" s="152">
        <f t="shared" si="7"/>
        <v>0.23980000000000001</v>
      </c>
      <c r="X25" s="153">
        <f t="shared" si="8"/>
        <v>0.2218</v>
      </c>
      <c r="Y25" s="154">
        <f t="shared" si="9"/>
        <v>-1.8000000000000016E-2</v>
      </c>
    </row>
    <row r="26" spans="1:25" ht="17.25" thickBot="1" x14ac:dyDescent="0.3">
      <c r="A26" s="56">
        <v>12</v>
      </c>
      <c r="B26" s="33">
        <v>0.24399999999999999</v>
      </c>
      <c r="C26" s="29"/>
      <c r="D26" s="29">
        <v>0.16600000000000001</v>
      </c>
      <c r="E26" s="29"/>
      <c r="F26" s="33">
        <v>0.21099999999999999</v>
      </c>
      <c r="G26" s="29"/>
      <c r="H26" s="34">
        <v>0.20399999999999999</v>
      </c>
      <c r="I26" s="29"/>
      <c r="J26" s="29">
        <v>0.216</v>
      </c>
      <c r="K26" s="29"/>
      <c r="L26" s="34">
        <v>0.3</v>
      </c>
      <c r="M26" s="29"/>
      <c r="N26" s="33">
        <v>0.14799999999999999</v>
      </c>
      <c r="O26" s="29"/>
      <c r="P26" s="34">
        <v>0.13800000000000001</v>
      </c>
      <c r="Q26" s="29"/>
      <c r="R26" s="33">
        <v>0.151</v>
      </c>
      <c r="S26" s="29"/>
      <c r="T26" s="34">
        <v>0.09</v>
      </c>
      <c r="U26" s="28"/>
      <c r="V26" s="28"/>
      <c r="W26" s="152">
        <f t="shared" si="7"/>
        <v>0.19400000000000001</v>
      </c>
      <c r="X26" s="153">
        <f t="shared" si="8"/>
        <v>0.17959999999999998</v>
      </c>
      <c r="Y26" s="154">
        <f t="shared" si="9"/>
        <v>-1.4400000000000024E-2</v>
      </c>
    </row>
    <row r="27" spans="1:25" ht="17.25" thickBot="1" x14ac:dyDescent="0.3">
      <c r="A27" s="56">
        <v>13</v>
      </c>
      <c r="B27" s="33">
        <v>0.188</v>
      </c>
      <c r="C27" s="29"/>
      <c r="D27" s="29">
        <v>0.128</v>
      </c>
      <c r="E27" s="29"/>
      <c r="F27" s="33">
        <v>0.29099999999999998</v>
      </c>
      <c r="G27" s="29"/>
      <c r="H27" s="34">
        <v>0.28199999999999997</v>
      </c>
      <c r="I27" s="29"/>
      <c r="J27" s="29">
        <v>0.20100000000000001</v>
      </c>
      <c r="K27" s="29"/>
      <c r="L27" s="34">
        <v>0.27900000000000003</v>
      </c>
      <c r="M27" s="29"/>
      <c r="N27" s="33">
        <v>0.18</v>
      </c>
      <c r="O27" s="29"/>
      <c r="P27" s="34">
        <v>0.16800000000000001</v>
      </c>
      <c r="Q27" s="29"/>
      <c r="R27" s="33">
        <v>0.18</v>
      </c>
      <c r="S27" s="29"/>
      <c r="T27" s="34">
        <v>0.108</v>
      </c>
      <c r="U27" s="28"/>
      <c r="V27" s="28"/>
      <c r="W27" s="146">
        <f t="shared" si="7"/>
        <v>0.20799999999999996</v>
      </c>
      <c r="X27" s="147">
        <f t="shared" si="8"/>
        <v>0.193</v>
      </c>
      <c r="Y27" s="148">
        <f t="shared" si="9"/>
        <v>-1.4999999999999958E-2</v>
      </c>
    </row>
    <row r="28" spans="1:25" ht="17.25" thickBot="1" x14ac:dyDescent="0.35">
      <c r="A28" s="56">
        <v>14</v>
      </c>
      <c r="B28" s="71">
        <v>0.30599999999999999</v>
      </c>
      <c r="C28" s="140"/>
      <c r="D28" s="73">
        <v>0.308</v>
      </c>
      <c r="E28" s="73"/>
      <c r="F28" s="74">
        <v>0.32</v>
      </c>
      <c r="G28" s="73"/>
      <c r="H28" s="72">
        <v>0.32200000000000001</v>
      </c>
      <c r="I28" s="73"/>
      <c r="J28" s="73">
        <v>0.30399999999999999</v>
      </c>
      <c r="K28" s="73"/>
      <c r="L28" s="72">
        <v>0.28199999999999997</v>
      </c>
      <c r="M28" s="73"/>
      <c r="N28" s="74">
        <v>0.38400000000000001</v>
      </c>
      <c r="O28" s="73"/>
      <c r="P28" s="72">
        <v>0.312</v>
      </c>
      <c r="Q28" s="73"/>
      <c r="R28" s="74">
        <v>0.38300000000000001</v>
      </c>
      <c r="S28" s="73"/>
      <c r="T28" s="72">
        <v>0.30399999999999999</v>
      </c>
      <c r="U28" s="130"/>
      <c r="V28" s="130"/>
      <c r="W28" s="146">
        <f t="shared" si="7"/>
        <v>0.33940000000000003</v>
      </c>
      <c r="X28" s="147">
        <f t="shared" si="8"/>
        <v>0.30559999999999998</v>
      </c>
      <c r="Y28" s="148">
        <f t="shared" si="9"/>
        <v>-3.3800000000000052E-2</v>
      </c>
    </row>
    <row r="29" spans="1:25" x14ac:dyDescent="0.25">
      <c r="W29" s="200" t="s">
        <v>46</v>
      </c>
      <c r="X29" s="200"/>
      <c r="Y29" s="28">
        <f>SUM(Y21,Y22,Y23,Y24,Y25,Y26,Y27,Y28)</f>
        <v>-0.13279999999999997</v>
      </c>
    </row>
  </sheetData>
  <mergeCells count="17">
    <mergeCell ref="A15:Y15"/>
    <mergeCell ref="W3:Y3"/>
    <mergeCell ref="A1:Y1"/>
    <mergeCell ref="W29:X29"/>
    <mergeCell ref="B3:E3"/>
    <mergeCell ref="F3:I3"/>
    <mergeCell ref="J3:M3"/>
    <mergeCell ref="N3:Q3"/>
    <mergeCell ref="R3:U3"/>
    <mergeCell ref="A2:Y2"/>
    <mergeCell ref="W13:X13"/>
    <mergeCell ref="B16:D16"/>
    <mergeCell ref="F16:H16"/>
    <mergeCell ref="J16:L16"/>
    <mergeCell ref="N16:P16"/>
    <mergeCell ref="R16:T16"/>
    <mergeCell ref="W16:Y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0136-6690-47CB-B541-16B1B5DEF1CB}">
  <dimension ref="A1:T41"/>
  <sheetViews>
    <sheetView topLeftCell="A3" zoomScale="115" zoomScaleNormal="115" workbookViewId="0">
      <selection activeCell="L8" sqref="L8"/>
    </sheetView>
  </sheetViews>
  <sheetFormatPr defaultRowHeight="15" x14ac:dyDescent="0.25"/>
  <cols>
    <col min="16" max="16" width="10" customWidth="1"/>
    <col min="17" max="17" width="9.85546875" customWidth="1"/>
  </cols>
  <sheetData>
    <row r="1" spans="1:20" ht="23.25" thickBot="1" x14ac:dyDescent="0.3">
      <c r="A1" s="222" t="s">
        <v>51</v>
      </c>
      <c r="B1" s="222"/>
      <c r="C1" s="222"/>
      <c r="D1" s="222"/>
      <c r="E1" s="222"/>
      <c r="F1" s="222"/>
      <c r="G1" s="222"/>
      <c r="H1" s="222"/>
      <c r="I1" s="222"/>
      <c r="J1" s="222"/>
      <c r="K1" s="222"/>
      <c r="L1" s="222"/>
      <c r="M1" s="222"/>
      <c r="N1" s="222"/>
      <c r="O1" s="223"/>
    </row>
    <row r="2" spans="1:20" ht="18.75" thickBot="1" x14ac:dyDescent="0.35">
      <c r="A2" s="51" t="s">
        <v>0</v>
      </c>
      <c r="B2" s="213" t="s">
        <v>1</v>
      </c>
      <c r="C2" s="215"/>
      <c r="D2" s="216" t="s">
        <v>2</v>
      </c>
      <c r="E2" s="215"/>
      <c r="F2" s="213" t="s">
        <v>3</v>
      </c>
      <c r="G2" s="215"/>
      <c r="H2" s="213" t="s">
        <v>4</v>
      </c>
      <c r="I2" s="218"/>
      <c r="J2" s="209" t="s">
        <v>5</v>
      </c>
      <c r="K2" s="219"/>
      <c r="L2" s="52"/>
      <c r="M2" s="196" t="s">
        <v>6</v>
      </c>
      <c r="N2" s="197"/>
      <c r="O2" s="198"/>
      <c r="Q2" s="194" t="s">
        <v>0</v>
      </c>
      <c r="R2" s="224" t="s">
        <v>53</v>
      </c>
      <c r="S2" s="225"/>
      <c r="T2" s="226"/>
    </row>
    <row r="3" spans="1:20" ht="18.75" thickBot="1" x14ac:dyDescent="0.4">
      <c r="A3" s="53" t="s">
        <v>7</v>
      </c>
      <c r="B3" s="54" t="s">
        <v>8</v>
      </c>
      <c r="C3" s="54" t="s">
        <v>9</v>
      </c>
      <c r="D3" s="54" t="s">
        <v>8</v>
      </c>
      <c r="E3" s="54" t="s">
        <v>9</v>
      </c>
      <c r="F3" s="54" t="s">
        <v>8</v>
      </c>
      <c r="G3" s="54" t="s">
        <v>9</v>
      </c>
      <c r="H3" s="54" t="s">
        <v>8</v>
      </c>
      <c r="I3" s="55" t="s">
        <v>9</v>
      </c>
      <c r="J3" s="54" t="s">
        <v>8</v>
      </c>
      <c r="K3" s="54" t="s">
        <v>9</v>
      </c>
      <c r="L3" s="52"/>
      <c r="M3" s="180" t="s">
        <v>8</v>
      </c>
      <c r="N3" s="180" t="s">
        <v>9</v>
      </c>
      <c r="O3" s="180" t="s">
        <v>10</v>
      </c>
      <c r="Q3" s="164" t="s">
        <v>7</v>
      </c>
      <c r="R3" s="17" t="s">
        <v>8</v>
      </c>
      <c r="S3" s="17" t="s">
        <v>9</v>
      </c>
      <c r="T3" s="179" t="s">
        <v>10</v>
      </c>
    </row>
    <row r="4" spans="1:20" ht="16.5" x14ac:dyDescent="0.25">
      <c r="A4" s="53" t="s">
        <v>11</v>
      </c>
      <c r="B4" s="28">
        <v>0.41194369999999997</v>
      </c>
      <c r="C4" s="28">
        <v>0.40700999999999998</v>
      </c>
      <c r="D4" s="40">
        <v>0.43169999999999997</v>
      </c>
      <c r="E4" s="41">
        <v>0.48237999999999998</v>
      </c>
      <c r="F4" s="69">
        <v>0.43855</v>
      </c>
      <c r="G4" s="69">
        <v>0.44564999999999999</v>
      </c>
      <c r="H4" s="38">
        <v>0.37067</v>
      </c>
      <c r="I4" s="39">
        <v>0.45230999999999999</v>
      </c>
      <c r="J4" s="38">
        <v>0.45065</v>
      </c>
      <c r="K4" s="39">
        <v>0.42886000000000002</v>
      </c>
      <c r="L4" s="52"/>
      <c r="M4" s="157">
        <f t="shared" ref="M4:N11" si="0">AVERAGE(B4,D4,F4,H4,J4)</f>
        <v>0.42070273999999996</v>
      </c>
      <c r="N4" s="158">
        <f t="shared" si="0"/>
        <v>0.44324199999999997</v>
      </c>
      <c r="O4" s="159">
        <f t="shared" ref="O4:O11" si="1">AVERAGE(B4:K4)</f>
        <v>0.43197236999999999</v>
      </c>
      <c r="Q4" s="58" t="s">
        <v>11</v>
      </c>
      <c r="R4" s="111">
        <f>M4-0.39</f>
        <v>3.0702739999999951E-2</v>
      </c>
      <c r="S4" s="184">
        <f>N4-0.39</f>
        <v>5.3241999999999956E-2</v>
      </c>
      <c r="T4" s="185">
        <f>O4-0.39</f>
        <v>4.1972369999999981E-2</v>
      </c>
    </row>
    <row r="5" spans="1:20" ht="16.5" x14ac:dyDescent="0.25">
      <c r="A5" s="53" t="s">
        <v>14</v>
      </c>
      <c r="B5" s="64">
        <v>0.33438000000000001</v>
      </c>
      <c r="C5" s="66">
        <v>0.36166999999999999</v>
      </c>
      <c r="D5" s="67">
        <v>0.35627999999999999</v>
      </c>
      <c r="E5" s="68">
        <v>0.34736</v>
      </c>
      <c r="F5" s="67">
        <v>0.40054000000000001</v>
      </c>
      <c r="G5" s="68">
        <v>0.40578999999999998</v>
      </c>
      <c r="H5" s="64">
        <v>0.44330000000000003</v>
      </c>
      <c r="I5" s="66">
        <v>0.45923999999999998</v>
      </c>
      <c r="J5" s="65">
        <v>0.4123</v>
      </c>
      <c r="K5" s="66">
        <v>0.41161999999999999</v>
      </c>
      <c r="L5" s="52"/>
      <c r="M5" s="155">
        <f t="shared" si="0"/>
        <v>0.38936000000000004</v>
      </c>
      <c r="N5" s="28">
        <f t="shared" si="0"/>
        <v>0.39713599999999999</v>
      </c>
      <c r="O5" s="156">
        <f t="shared" si="1"/>
        <v>0.39324800000000004</v>
      </c>
      <c r="Q5" s="58" t="s">
        <v>14</v>
      </c>
      <c r="R5" s="103" t="s">
        <v>52</v>
      </c>
      <c r="S5" s="134">
        <f>N5-0.39</f>
        <v>7.1359999999999757E-3</v>
      </c>
      <c r="T5" s="186">
        <f>O5-0.39</f>
        <v>3.2480000000000286E-3</v>
      </c>
    </row>
    <row r="6" spans="1:20" ht="16.5" x14ac:dyDescent="0.25">
      <c r="A6" s="53" t="s">
        <v>15</v>
      </c>
      <c r="B6" s="32">
        <v>0.28482000000000002</v>
      </c>
      <c r="C6" s="31">
        <v>0.26485999999999998</v>
      </c>
      <c r="D6" s="30">
        <v>0.26129999999999998</v>
      </c>
      <c r="E6" s="31">
        <v>0.25017</v>
      </c>
      <c r="F6" s="30">
        <v>0.29981000000000002</v>
      </c>
      <c r="G6" s="31">
        <v>0.27483000000000002</v>
      </c>
      <c r="H6" s="30">
        <v>0.25817000000000001</v>
      </c>
      <c r="I6" s="31">
        <v>0.29307</v>
      </c>
      <c r="J6" s="32">
        <v>0.27306000000000002</v>
      </c>
      <c r="K6" s="31">
        <v>0.25956000000000001</v>
      </c>
      <c r="L6" s="52"/>
      <c r="M6" s="155">
        <f t="shared" si="0"/>
        <v>0.27543200000000001</v>
      </c>
      <c r="N6" s="28">
        <f t="shared" si="0"/>
        <v>0.26849800000000001</v>
      </c>
      <c r="O6" s="156">
        <f t="shared" si="1"/>
        <v>0.27196500000000001</v>
      </c>
      <c r="Q6" s="58" t="s">
        <v>15</v>
      </c>
      <c r="R6" s="103" t="s">
        <v>52</v>
      </c>
      <c r="S6" s="2" t="s">
        <v>52</v>
      </c>
      <c r="T6" s="102" t="s">
        <v>52</v>
      </c>
    </row>
    <row r="7" spans="1:20" ht="16.5" x14ac:dyDescent="0.25">
      <c r="A7" s="53" t="s">
        <v>16</v>
      </c>
      <c r="B7" s="64">
        <v>0.24254999999999999</v>
      </c>
      <c r="C7" s="65">
        <v>0.23413</v>
      </c>
      <c r="D7" s="67" t="s">
        <v>17</v>
      </c>
      <c r="E7" s="68" t="s">
        <v>17</v>
      </c>
      <c r="F7" s="67">
        <v>0.24251</v>
      </c>
      <c r="G7" s="68">
        <v>0.22581999999999999</v>
      </c>
      <c r="H7" s="64" t="s">
        <v>17</v>
      </c>
      <c r="I7" s="66" t="s">
        <v>17</v>
      </c>
      <c r="J7" s="64">
        <v>0.25695000000000001</v>
      </c>
      <c r="K7" s="66">
        <v>0.23136000000000001</v>
      </c>
      <c r="L7" s="52"/>
      <c r="M7" s="155">
        <f t="shared" si="0"/>
        <v>0.24733666666666668</v>
      </c>
      <c r="N7" s="28">
        <f>AVERAGE(C7,E7,G7,I7,K7)</f>
        <v>0.23043666666666665</v>
      </c>
      <c r="O7" s="156">
        <f t="shared" si="1"/>
        <v>0.23888666666666669</v>
      </c>
      <c r="Q7" s="58" t="s">
        <v>16</v>
      </c>
      <c r="R7" s="108">
        <f>M7-0.26</f>
        <v>-1.2663333333333332E-2</v>
      </c>
      <c r="S7" s="134">
        <f>N7-0.26</f>
        <v>-2.9563333333333358E-2</v>
      </c>
      <c r="T7" s="186">
        <f>O7-0.26</f>
        <v>-2.1113333333333317E-2</v>
      </c>
    </row>
    <row r="8" spans="1:20" ht="16.5" x14ac:dyDescent="0.25">
      <c r="A8" s="53" t="s">
        <v>18</v>
      </c>
      <c r="B8" s="29">
        <v>0.36466999999999999</v>
      </c>
      <c r="C8" s="34">
        <v>0.42626999999999998</v>
      </c>
      <c r="D8" s="30" t="s">
        <v>17</v>
      </c>
      <c r="E8" s="31" t="s">
        <v>17</v>
      </c>
      <c r="F8" s="30">
        <v>0.35132999999999998</v>
      </c>
      <c r="G8" s="31">
        <v>0.41697000000000001</v>
      </c>
      <c r="H8" s="33" t="s">
        <v>17</v>
      </c>
      <c r="I8" s="34" t="s">
        <v>17</v>
      </c>
      <c r="J8" s="29">
        <v>0.34854000000000002</v>
      </c>
      <c r="K8" s="34">
        <v>0.40205999999999997</v>
      </c>
      <c r="L8" s="52"/>
      <c r="M8" s="155">
        <f t="shared" si="0"/>
        <v>0.3548466666666667</v>
      </c>
      <c r="N8" s="28">
        <f>AVERAGE(C8,E8,G8,I8,K8)</f>
        <v>0.41509999999999997</v>
      </c>
      <c r="O8" s="156">
        <f t="shared" si="1"/>
        <v>0.38497333333333333</v>
      </c>
      <c r="Q8" s="58" t="s">
        <v>18</v>
      </c>
      <c r="R8" s="103" t="s">
        <v>52</v>
      </c>
      <c r="S8" s="134">
        <f>N8-0.39</f>
        <v>2.5099999999999956E-2</v>
      </c>
      <c r="T8" s="102" t="s">
        <v>52</v>
      </c>
    </row>
    <row r="9" spans="1:20" ht="16.5" x14ac:dyDescent="0.25">
      <c r="A9" s="57">
        <v>6</v>
      </c>
      <c r="B9" s="65">
        <v>0.62343000000000004</v>
      </c>
      <c r="C9" s="66">
        <v>0.51099000000000006</v>
      </c>
      <c r="D9" s="64">
        <v>0.53152999999999995</v>
      </c>
      <c r="E9" s="66">
        <v>0.49535000000000001</v>
      </c>
      <c r="F9" s="64">
        <v>0.51437999999999995</v>
      </c>
      <c r="G9" s="66">
        <v>0.45724999999999999</v>
      </c>
      <c r="H9" s="64" t="s">
        <v>17</v>
      </c>
      <c r="I9" s="66" t="s">
        <v>17</v>
      </c>
      <c r="J9" s="64" t="s">
        <v>17</v>
      </c>
      <c r="K9" s="66" t="s">
        <v>17</v>
      </c>
      <c r="L9" s="52"/>
      <c r="M9" s="155">
        <f t="shared" si="0"/>
        <v>0.55644666666666665</v>
      </c>
      <c r="N9" s="28">
        <f t="shared" si="0"/>
        <v>0.48786333333333332</v>
      </c>
      <c r="O9" s="156">
        <f>AVERAGE(B9:K9)</f>
        <v>0.52215500000000004</v>
      </c>
      <c r="Q9" s="56">
        <v>6</v>
      </c>
      <c r="R9" s="108">
        <f>M9-0.39</f>
        <v>0.16644666666666663</v>
      </c>
      <c r="S9" s="134">
        <f>N9-0.39</f>
        <v>9.7863333333333302E-2</v>
      </c>
      <c r="T9" s="186">
        <f>O9-0.39</f>
        <v>0.13215500000000002</v>
      </c>
    </row>
    <row r="10" spans="1:20" ht="16.5" x14ac:dyDescent="0.25">
      <c r="A10" s="57">
        <v>7</v>
      </c>
      <c r="B10" s="65">
        <v>0.45999000000000001</v>
      </c>
      <c r="C10" s="66">
        <v>0.48068</v>
      </c>
      <c r="D10" s="24">
        <v>0.5605</v>
      </c>
      <c r="E10" s="25">
        <v>0.51659999999999995</v>
      </c>
      <c r="F10" s="24">
        <v>0.66529000000000005</v>
      </c>
      <c r="G10" s="25">
        <v>0.61536000000000002</v>
      </c>
      <c r="H10" s="24">
        <v>0.46110000000000001</v>
      </c>
      <c r="I10" s="25">
        <v>0.47410000000000002</v>
      </c>
      <c r="J10" s="64">
        <v>0.49740000000000001</v>
      </c>
      <c r="K10" s="66">
        <v>0.46589000000000003</v>
      </c>
      <c r="L10" s="52"/>
      <c r="M10" s="155">
        <f t="shared" si="0"/>
        <v>0.52885599999999999</v>
      </c>
      <c r="N10" s="28">
        <f t="shared" si="0"/>
        <v>0.51052599999999992</v>
      </c>
      <c r="O10" s="156">
        <f>AVERAGE(B10:K10)</f>
        <v>0.51969100000000001</v>
      </c>
      <c r="Q10" s="56">
        <v>7</v>
      </c>
      <c r="R10" s="108">
        <f>M10-0.39</f>
        <v>0.13885599999999998</v>
      </c>
      <c r="S10" s="134">
        <f>N10-0.39</f>
        <v>0.12052599999999991</v>
      </c>
      <c r="T10" s="186">
        <f>O10-0.39</f>
        <v>0.129691</v>
      </c>
    </row>
    <row r="11" spans="1:20" ht="17.25" thickBot="1" x14ac:dyDescent="0.3">
      <c r="A11" s="57">
        <v>8</v>
      </c>
      <c r="B11" s="65">
        <v>0.43763000000000002</v>
      </c>
      <c r="C11" s="66">
        <v>0.47482999999999997</v>
      </c>
      <c r="D11" s="64">
        <v>0.44336999999999999</v>
      </c>
      <c r="E11" s="65">
        <v>0.46764</v>
      </c>
      <c r="F11" s="64" t="s">
        <v>17</v>
      </c>
      <c r="G11" s="66" t="s">
        <v>17</v>
      </c>
      <c r="H11" s="65">
        <v>0.47326000000000001</v>
      </c>
      <c r="I11" s="66">
        <v>0.45167000000000002</v>
      </c>
      <c r="J11" s="65">
        <v>0.39800999999999997</v>
      </c>
      <c r="K11" s="66">
        <v>0.42060999999999998</v>
      </c>
      <c r="L11" s="52"/>
      <c r="M11" s="146">
        <f>AVERAGE(B11,D11,F11,H11,J11)</f>
        <v>0.4380675</v>
      </c>
      <c r="N11" s="147">
        <f t="shared" si="0"/>
        <v>0.45368749999999997</v>
      </c>
      <c r="O11" s="148">
        <f t="shared" si="1"/>
        <v>0.44587750000000004</v>
      </c>
      <c r="Q11" s="56">
        <v>8</v>
      </c>
      <c r="R11" s="105">
        <f>M11-0.39</f>
        <v>4.8067499999999985E-2</v>
      </c>
      <c r="S11" s="187">
        <f>N11-0.39</f>
        <v>6.3687499999999952E-2</v>
      </c>
      <c r="T11" s="188">
        <f>O11-0.39</f>
        <v>5.5877500000000024E-2</v>
      </c>
    </row>
    <row r="12" spans="1:20" ht="16.5" x14ac:dyDescent="0.25">
      <c r="A12" s="18"/>
      <c r="B12" s="128"/>
      <c r="C12" s="128"/>
      <c r="D12" s="128"/>
      <c r="E12" s="128"/>
      <c r="F12" s="128"/>
      <c r="G12" s="128"/>
      <c r="H12" s="128"/>
      <c r="I12" s="128"/>
      <c r="J12" s="128"/>
      <c r="K12" s="128"/>
      <c r="L12" s="52"/>
      <c r="M12" s="28"/>
      <c r="N12" s="28"/>
      <c r="O12" s="28"/>
      <c r="Q12" s="177" t="s">
        <v>21</v>
      </c>
      <c r="R12" s="195">
        <f>AVERAGE(R4,R7,R9,R10,R11)</f>
        <v>7.4281914666666643E-2</v>
      </c>
      <c r="S12" s="121">
        <f>AVERAGE(S4,S5,S7,S8,S9,S10,S11)</f>
        <v>4.8284499999999959E-2</v>
      </c>
      <c r="T12" s="193">
        <f>AVERAGE(T4,T5,T7,T9,T10,T11)</f>
        <v>5.6971756111111126E-2</v>
      </c>
    </row>
    <row r="14" spans="1:20" ht="22.5" x14ac:dyDescent="0.25">
      <c r="A14" s="229" t="s">
        <v>44</v>
      </c>
      <c r="B14" s="230"/>
      <c r="C14" s="230"/>
      <c r="D14" s="230"/>
      <c r="E14" s="230"/>
      <c r="F14" s="230"/>
      <c r="G14" s="230"/>
      <c r="H14" s="230"/>
      <c r="I14" s="230"/>
      <c r="J14" s="230"/>
      <c r="K14" s="230"/>
      <c r="L14" s="230"/>
      <c r="M14" s="230"/>
      <c r="N14" s="230"/>
      <c r="O14" s="231"/>
    </row>
    <row r="15" spans="1:20" ht="18.75" thickBot="1" x14ac:dyDescent="0.35">
      <c r="A15" s="178" t="s">
        <v>0</v>
      </c>
      <c r="B15" s="232" t="s">
        <v>1</v>
      </c>
      <c r="C15" s="233"/>
      <c r="D15" s="234" t="s">
        <v>2</v>
      </c>
      <c r="E15" s="235"/>
      <c r="F15" s="236" t="s">
        <v>3</v>
      </c>
      <c r="G15" s="233"/>
      <c r="H15" s="236" t="s">
        <v>4</v>
      </c>
      <c r="I15" s="233"/>
      <c r="J15" s="237" t="s">
        <v>5</v>
      </c>
      <c r="K15" s="238"/>
      <c r="L15" s="161"/>
      <c r="M15" s="239" t="s">
        <v>6</v>
      </c>
      <c r="N15" s="240"/>
      <c r="O15" s="241"/>
      <c r="Q15" s="194" t="s">
        <v>0</v>
      </c>
      <c r="R15" s="227" t="s">
        <v>54</v>
      </c>
      <c r="S15" s="225"/>
      <c r="T15" s="228"/>
    </row>
    <row r="16" spans="1:20" ht="18.75" thickBot="1" x14ac:dyDescent="0.4">
      <c r="A16" s="53" t="s">
        <v>7</v>
      </c>
      <c r="B16" s="172" t="s">
        <v>8</v>
      </c>
      <c r="C16" s="172" t="s">
        <v>9</v>
      </c>
      <c r="D16" s="172" t="s">
        <v>8</v>
      </c>
      <c r="E16" s="172" t="s">
        <v>9</v>
      </c>
      <c r="F16" s="176" t="s">
        <v>8</v>
      </c>
      <c r="G16" s="172" t="s">
        <v>9</v>
      </c>
      <c r="H16" s="172" t="s">
        <v>8</v>
      </c>
      <c r="I16" s="169" t="s">
        <v>9</v>
      </c>
      <c r="J16" s="172" t="s">
        <v>8</v>
      </c>
      <c r="K16" s="172" t="s">
        <v>9</v>
      </c>
      <c r="L16" s="162"/>
      <c r="M16" s="180" t="s">
        <v>8</v>
      </c>
      <c r="N16" s="180" t="s">
        <v>9</v>
      </c>
      <c r="O16" s="180" t="s">
        <v>43</v>
      </c>
      <c r="Q16" s="164" t="s">
        <v>7</v>
      </c>
      <c r="R16" s="192" t="s">
        <v>8</v>
      </c>
      <c r="S16" s="17" t="s">
        <v>9</v>
      </c>
      <c r="T16" s="179" t="s">
        <v>10</v>
      </c>
    </row>
    <row r="17" spans="1:20" x14ac:dyDescent="0.25">
      <c r="A17" s="58" t="s">
        <v>11</v>
      </c>
      <c r="B17" s="49">
        <v>0.31105257000000003</v>
      </c>
      <c r="C17" s="49">
        <v>0.32588458000000003</v>
      </c>
      <c r="D17" s="24">
        <v>0.35721640000000005</v>
      </c>
      <c r="E17" s="49">
        <v>0.39791860000000001</v>
      </c>
      <c r="F17" s="24">
        <v>0.35235460000000002</v>
      </c>
      <c r="G17" s="25">
        <v>0.3663534</v>
      </c>
      <c r="H17" s="24">
        <v>0.29108440000000002</v>
      </c>
      <c r="I17" s="49">
        <v>0.36603040000000003</v>
      </c>
      <c r="J17" s="24">
        <v>0.35614020000000002</v>
      </c>
      <c r="K17" s="25">
        <v>0.34930830000000002</v>
      </c>
      <c r="L17" s="28"/>
      <c r="M17" s="157">
        <f t="shared" ref="M17:N23" si="2">AVERAGE(B17,D17,F17,H17,J17)</f>
        <v>0.333569634</v>
      </c>
      <c r="N17" s="158">
        <f t="shared" si="2"/>
        <v>0.36109905600000003</v>
      </c>
      <c r="O17" s="159">
        <f t="shared" ref="O17:O24" si="3">AVERAGE(B17:K17)</f>
        <v>0.34733434500000004</v>
      </c>
      <c r="Q17" s="58" t="s">
        <v>11</v>
      </c>
      <c r="R17" s="88" t="s">
        <v>52</v>
      </c>
      <c r="S17" s="83" t="s">
        <v>52</v>
      </c>
      <c r="T17" s="87" t="s">
        <v>52</v>
      </c>
    </row>
    <row r="18" spans="1:20" x14ac:dyDescent="0.25">
      <c r="A18" s="58" t="s">
        <v>14</v>
      </c>
      <c r="B18" s="28">
        <v>0.29234520000000003</v>
      </c>
      <c r="C18" s="28">
        <v>0.3193338</v>
      </c>
      <c r="D18" s="38">
        <v>0.31045850000000003</v>
      </c>
      <c r="E18" s="28">
        <v>0.2979098</v>
      </c>
      <c r="F18" s="38">
        <v>0.3443368</v>
      </c>
      <c r="G18" s="39">
        <v>0.34455390000000002</v>
      </c>
      <c r="H18" s="38">
        <v>0.39038470000000003</v>
      </c>
      <c r="I18" s="28">
        <v>0.3796138</v>
      </c>
      <c r="J18" s="38">
        <v>0.35784480000000002</v>
      </c>
      <c r="K18" s="39">
        <v>0.35242630000000003</v>
      </c>
      <c r="L18" s="28"/>
      <c r="M18" s="155">
        <f t="shared" si="2"/>
        <v>0.33907399999999999</v>
      </c>
      <c r="N18" s="28">
        <f t="shared" si="2"/>
        <v>0.33876752000000004</v>
      </c>
      <c r="O18" s="156">
        <f t="shared" si="3"/>
        <v>0.33892076000000004</v>
      </c>
      <c r="Q18" s="58" t="s">
        <v>14</v>
      </c>
      <c r="R18" s="103" t="s">
        <v>52</v>
      </c>
      <c r="S18" s="2" t="s">
        <v>52</v>
      </c>
      <c r="T18" s="102" t="s">
        <v>52</v>
      </c>
    </row>
    <row r="19" spans="1:20" x14ac:dyDescent="0.25">
      <c r="A19" s="58" t="s">
        <v>15</v>
      </c>
      <c r="B19" s="69">
        <v>0.25663180000000002</v>
      </c>
      <c r="C19" s="28">
        <v>0.2466373</v>
      </c>
      <c r="D19" s="38">
        <v>0.2415484</v>
      </c>
      <c r="E19" s="28">
        <v>0.23164359999999998</v>
      </c>
      <c r="F19" s="38">
        <v>0.2666365</v>
      </c>
      <c r="G19" s="39">
        <v>0.24997129999999998</v>
      </c>
      <c r="H19" s="38">
        <v>0.23331289999999999</v>
      </c>
      <c r="I19" s="28">
        <v>0.22989052999999998</v>
      </c>
      <c r="J19" s="38">
        <v>0.2465676</v>
      </c>
      <c r="K19" s="39">
        <v>0.23969849999999998</v>
      </c>
      <c r="L19" s="69"/>
      <c r="M19" s="155">
        <f t="shared" si="2"/>
        <v>0.24893944000000001</v>
      </c>
      <c r="N19" s="28">
        <f t="shared" si="2"/>
        <v>0.23956824600000001</v>
      </c>
      <c r="O19" s="156">
        <f t="shared" si="3"/>
        <v>0.244253843</v>
      </c>
      <c r="Q19" s="58" t="s">
        <v>15</v>
      </c>
      <c r="R19" s="108">
        <f t="shared" ref="R19:T20" si="4">M19-0.26</f>
        <v>-1.1060559999999997E-2</v>
      </c>
      <c r="S19" s="134">
        <f t="shared" si="4"/>
        <v>-2.0431753999999996E-2</v>
      </c>
      <c r="T19" s="186">
        <f t="shared" si="4"/>
        <v>-1.5746157000000011E-2</v>
      </c>
    </row>
    <row r="20" spans="1:20" x14ac:dyDescent="0.25">
      <c r="A20" s="58" t="s">
        <v>16</v>
      </c>
      <c r="B20" s="28">
        <v>0.1980596</v>
      </c>
      <c r="C20" s="28">
        <v>0.1987466</v>
      </c>
      <c r="D20" s="40" t="s">
        <v>17</v>
      </c>
      <c r="E20" s="69" t="s">
        <v>17</v>
      </c>
      <c r="F20" s="38">
        <v>0.1973558</v>
      </c>
      <c r="G20" s="39">
        <v>0.19804449999999998</v>
      </c>
      <c r="H20" s="38" t="s">
        <v>17</v>
      </c>
      <c r="I20" s="28" t="s">
        <v>17</v>
      </c>
      <c r="J20" s="38">
        <v>0.20521399999999998</v>
      </c>
      <c r="K20" s="39">
        <v>0.1878002</v>
      </c>
      <c r="L20" s="28"/>
      <c r="M20" s="155">
        <f t="shared" si="2"/>
        <v>0.20020979999999999</v>
      </c>
      <c r="N20" s="28">
        <f t="shared" si="2"/>
        <v>0.19486376666666663</v>
      </c>
      <c r="O20" s="156">
        <f t="shared" si="3"/>
        <v>0.19753678333333333</v>
      </c>
      <c r="Q20" s="58" t="s">
        <v>16</v>
      </c>
      <c r="R20" s="108">
        <f t="shared" si="4"/>
        <v>-5.9790200000000016E-2</v>
      </c>
      <c r="S20" s="134">
        <f t="shared" si="4"/>
        <v>-6.5136233333333377E-2</v>
      </c>
      <c r="T20" s="186">
        <f t="shared" si="4"/>
        <v>-6.2463216666666682E-2</v>
      </c>
    </row>
    <row r="21" spans="1:20" x14ac:dyDescent="0.25">
      <c r="A21" s="58" t="s">
        <v>18</v>
      </c>
      <c r="B21" s="28">
        <v>0.3282292</v>
      </c>
      <c r="C21" s="28">
        <v>0.37490970000000001</v>
      </c>
      <c r="D21" s="40" t="s">
        <v>17</v>
      </c>
      <c r="E21" s="69" t="s">
        <v>17</v>
      </c>
      <c r="F21" s="38">
        <v>0.31801430000000003</v>
      </c>
      <c r="G21" s="39">
        <v>0.3533307</v>
      </c>
      <c r="H21" s="38" t="s">
        <v>17</v>
      </c>
      <c r="I21" s="28" t="s">
        <v>17</v>
      </c>
      <c r="J21" s="38">
        <v>0.3018189</v>
      </c>
      <c r="K21" s="39">
        <v>0.34162330000000002</v>
      </c>
      <c r="L21" s="28"/>
      <c r="M21" s="155">
        <f t="shared" si="2"/>
        <v>0.31602079999999999</v>
      </c>
      <c r="N21" s="28">
        <f t="shared" si="2"/>
        <v>0.35662123333333334</v>
      </c>
      <c r="O21" s="156">
        <f t="shared" si="3"/>
        <v>0.33632101666666664</v>
      </c>
      <c r="Q21" s="58" t="s">
        <v>18</v>
      </c>
      <c r="R21" s="103" t="s">
        <v>52</v>
      </c>
      <c r="S21" s="2" t="s">
        <v>52</v>
      </c>
      <c r="T21" s="102" t="s">
        <v>52</v>
      </c>
    </row>
    <row r="22" spans="1:20" ht="16.5" x14ac:dyDescent="0.25">
      <c r="A22" s="56">
        <v>6</v>
      </c>
      <c r="B22" s="28">
        <v>0.47410730000000012</v>
      </c>
      <c r="C22" s="28">
        <v>0.36664030000000003</v>
      </c>
      <c r="D22" s="38">
        <v>0.38364929999999997</v>
      </c>
      <c r="E22" s="28">
        <v>0.34598900000000005</v>
      </c>
      <c r="F22" s="38">
        <v>0.36510480000000001</v>
      </c>
      <c r="G22" s="39">
        <v>0.32213139999999996</v>
      </c>
      <c r="H22" s="168" t="s">
        <v>17</v>
      </c>
      <c r="I22" s="128" t="s">
        <v>17</v>
      </c>
      <c r="J22" s="168" t="s">
        <v>17</v>
      </c>
      <c r="K22" s="167" t="s">
        <v>17</v>
      </c>
      <c r="L22" s="128"/>
      <c r="M22" s="155">
        <f t="shared" si="2"/>
        <v>0.40762046666666674</v>
      </c>
      <c r="N22" s="28">
        <f t="shared" si="2"/>
        <v>0.34492023333333338</v>
      </c>
      <c r="O22" s="156">
        <f t="shared" si="3"/>
        <v>0.37627035000000003</v>
      </c>
      <c r="Q22" s="56">
        <v>6</v>
      </c>
      <c r="R22" s="108">
        <f>M22-0.39</f>
        <v>1.7620466666666723E-2</v>
      </c>
      <c r="S22" s="2" t="s">
        <v>52</v>
      </c>
      <c r="T22" s="102" t="s">
        <v>52</v>
      </c>
    </row>
    <row r="23" spans="1:20" ht="16.5" x14ac:dyDescent="0.25">
      <c r="A23" s="56">
        <v>7</v>
      </c>
      <c r="B23" s="28">
        <v>0.38050630000000002</v>
      </c>
      <c r="C23" s="28">
        <v>0.38300699999999999</v>
      </c>
      <c r="D23" s="38">
        <v>0.43127930000000003</v>
      </c>
      <c r="E23" s="28">
        <v>0.3888971</v>
      </c>
      <c r="F23" s="38">
        <v>0.54069529999999999</v>
      </c>
      <c r="G23" s="39">
        <v>0.50603900000000013</v>
      </c>
      <c r="H23" s="38">
        <v>0.35149800000000003</v>
      </c>
      <c r="I23" s="28">
        <v>0.36968900000000005</v>
      </c>
      <c r="J23" s="38">
        <v>0.37816349999999999</v>
      </c>
      <c r="K23" s="39">
        <v>0.3614579</v>
      </c>
      <c r="L23" s="28"/>
      <c r="M23" s="155">
        <f t="shared" si="2"/>
        <v>0.4164284800000001</v>
      </c>
      <c r="N23" s="28">
        <f t="shared" si="2"/>
        <v>0.40181800000000001</v>
      </c>
      <c r="O23" s="156">
        <f t="shared" si="3"/>
        <v>0.40912323999999989</v>
      </c>
      <c r="Q23" s="56">
        <v>7</v>
      </c>
      <c r="R23" s="108">
        <f>M23-0.39</f>
        <v>2.6428480000000087E-2</v>
      </c>
      <c r="S23" s="134">
        <f>N23-0.39</f>
        <v>1.1817999999999995E-2</v>
      </c>
      <c r="T23" s="186">
        <f>O23-0.39</f>
        <v>1.9123239999999875E-2</v>
      </c>
    </row>
    <row r="24" spans="1:20" ht="17.25" thickBot="1" x14ac:dyDescent="0.3">
      <c r="A24" s="56">
        <v>8</v>
      </c>
      <c r="B24" s="29">
        <v>0.33144099999999999</v>
      </c>
      <c r="C24" s="29">
        <v>0.30689295000000005</v>
      </c>
      <c r="D24" s="33">
        <v>0.33362110000000006</v>
      </c>
      <c r="E24" s="29">
        <v>0.37460759999999999</v>
      </c>
      <c r="F24" s="30" t="s">
        <v>17</v>
      </c>
      <c r="G24" s="31" t="s">
        <v>17</v>
      </c>
      <c r="H24" s="33">
        <v>0.36913950000000006</v>
      </c>
      <c r="I24" s="29">
        <v>0.34106530000000002</v>
      </c>
      <c r="J24" s="33">
        <v>0.34150700000000001</v>
      </c>
      <c r="K24" s="34">
        <v>0.34606570000000003</v>
      </c>
      <c r="L24" s="28"/>
      <c r="M24" s="146">
        <f>AVERAGE(B24,D24,F24,H24,J24)</f>
        <v>0.34392715000000007</v>
      </c>
      <c r="N24" s="147">
        <f>AVERAGE(C24,E24,I24,K24)</f>
        <v>0.34215788749999998</v>
      </c>
      <c r="O24" s="148">
        <f t="shared" si="3"/>
        <v>0.34304251875000003</v>
      </c>
      <c r="Q24" s="56">
        <v>8</v>
      </c>
      <c r="R24" s="101" t="s">
        <v>52</v>
      </c>
      <c r="S24" s="81" t="s">
        <v>52</v>
      </c>
      <c r="T24" s="100" t="s">
        <v>52</v>
      </c>
    </row>
    <row r="25" spans="1:20" ht="16.5" x14ac:dyDescent="0.25">
      <c r="A25" s="18"/>
      <c r="B25" s="52"/>
      <c r="C25" s="52"/>
      <c r="D25" s="52"/>
      <c r="E25" s="52"/>
      <c r="F25" s="52"/>
      <c r="G25" s="52"/>
      <c r="H25" s="52"/>
      <c r="I25" s="52"/>
      <c r="J25" s="52"/>
      <c r="K25" s="52"/>
      <c r="L25" s="52"/>
      <c r="M25" s="200"/>
      <c r="N25" s="200"/>
      <c r="O25" s="28"/>
      <c r="Q25" s="177" t="s">
        <v>21</v>
      </c>
      <c r="R25" s="121">
        <f>AVERAGE(R19,R20,R22,R23)</f>
        <v>-6.7004533333333005E-3</v>
      </c>
      <c r="S25" s="121">
        <f>AVERAGE(S19,S20,S23)</f>
        <v>-2.4583329111111125E-2</v>
      </c>
      <c r="T25" s="193">
        <f>AVERAGE(T19,T20,T23)</f>
        <v>-1.9695377888888938E-2</v>
      </c>
    </row>
    <row r="27" spans="1:20" ht="23.25" thickBot="1" x14ac:dyDescent="0.45">
      <c r="A27" s="220" t="s">
        <v>47</v>
      </c>
      <c r="B27" s="220"/>
      <c r="C27" s="220"/>
      <c r="D27" s="220"/>
      <c r="E27" s="220"/>
      <c r="F27" s="220"/>
      <c r="G27" s="220"/>
      <c r="H27" s="220"/>
      <c r="I27" s="220"/>
      <c r="J27" s="220"/>
      <c r="K27" s="220"/>
      <c r="L27" s="220"/>
      <c r="M27" s="220"/>
      <c r="N27" s="220"/>
      <c r="O27" s="221"/>
    </row>
    <row r="28" spans="1:20" ht="18.75" thickBot="1" x14ac:dyDescent="0.35">
      <c r="A28" s="165" t="s">
        <v>0</v>
      </c>
      <c r="B28" s="213" t="s">
        <v>1</v>
      </c>
      <c r="C28" s="215"/>
      <c r="D28" s="216" t="s">
        <v>2</v>
      </c>
      <c r="E28" s="215"/>
      <c r="F28" s="213" t="s">
        <v>3</v>
      </c>
      <c r="G28" s="215"/>
      <c r="H28" s="213" t="s">
        <v>4</v>
      </c>
      <c r="I28" s="218"/>
      <c r="J28" s="209" t="s">
        <v>5</v>
      </c>
      <c r="K28" s="219"/>
      <c r="L28" s="161"/>
      <c r="M28" s="196" t="s">
        <v>48</v>
      </c>
      <c r="N28" s="197"/>
      <c r="O28" s="198"/>
      <c r="Q28" s="194" t="s">
        <v>0</v>
      </c>
      <c r="R28" s="227" t="s">
        <v>55</v>
      </c>
      <c r="S28" s="225"/>
      <c r="T28" s="228"/>
    </row>
    <row r="29" spans="1:20" ht="18.75" thickBot="1" x14ac:dyDescent="0.4">
      <c r="A29" s="164" t="s">
        <v>7</v>
      </c>
      <c r="B29" s="59" t="s">
        <v>8</v>
      </c>
      <c r="C29" s="59" t="s">
        <v>9</v>
      </c>
      <c r="D29" s="59" t="s">
        <v>8</v>
      </c>
      <c r="E29" s="59" t="s">
        <v>9</v>
      </c>
      <c r="F29" s="54" t="s">
        <v>8</v>
      </c>
      <c r="G29" s="54" t="s">
        <v>9</v>
      </c>
      <c r="H29" s="54" t="s">
        <v>8</v>
      </c>
      <c r="I29" s="55" t="s">
        <v>9</v>
      </c>
      <c r="J29" s="54" t="s">
        <v>8</v>
      </c>
      <c r="K29" s="54" t="s">
        <v>9</v>
      </c>
      <c r="L29" s="163"/>
      <c r="M29" s="181" t="s">
        <v>8</v>
      </c>
      <c r="N29" s="182" t="s">
        <v>9</v>
      </c>
      <c r="O29" s="183" t="s">
        <v>43</v>
      </c>
      <c r="Q29" s="164" t="s">
        <v>7</v>
      </c>
      <c r="R29" s="189" t="s">
        <v>8</v>
      </c>
      <c r="S29" s="191" t="s">
        <v>9</v>
      </c>
      <c r="T29" s="190" t="s">
        <v>10</v>
      </c>
    </row>
    <row r="30" spans="1:20" x14ac:dyDescent="0.25">
      <c r="A30" s="58" t="s">
        <v>11</v>
      </c>
      <c r="B30" s="64">
        <v>0.23200000000000001</v>
      </c>
      <c r="C30" s="65">
        <v>0.158</v>
      </c>
      <c r="D30" s="67">
        <v>0.248</v>
      </c>
      <c r="E30" s="68">
        <v>0.24</v>
      </c>
      <c r="F30" s="123">
        <v>0.22</v>
      </c>
      <c r="G30" s="68">
        <v>0.307</v>
      </c>
      <c r="H30" s="64">
        <v>0.216</v>
      </c>
      <c r="I30" s="66">
        <v>0.2</v>
      </c>
      <c r="J30" s="64">
        <v>0.20599999999999999</v>
      </c>
      <c r="K30" s="66">
        <v>0.125</v>
      </c>
      <c r="L30" s="28"/>
      <c r="M30" s="157">
        <f t="shared" ref="M30:M40" si="5">AVERAGE(B30,D30,F30,H30,J30)</f>
        <v>0.22439999999999999</v>
      </c>
      <c r="N30" s="158">
        <f t="shared" ref="N30:N40" si="6">AVERAGE(C30,E30,G30,I30,K30)</f>
        <v>0.20600000000000002</v>
      </c>
      <c r="O30" s="159">
        <f t="shared" ref="O30:O40" si="7">AVERAGE(B30:K30)</f>
        <v>0.2152</v>
      </c>
      <c r="Q30" s="58" t="s">
        <v>11</v>
      </c>
      <c r="R30" s="108">
        <f t="shared" ref="R30:R39" si="8">M30-0.26</f>
        <v>-3.5600000000000021E-2</v>
      </c>
      <c r="S30" s="134">
        <f t="shared" ref="S30:S39" si="9">N30-0.26</f>
        <v>-5.3999999999999992E-2</v>
      </c>
      <c r="T30" s="186">
        <f t="shared" ref="T30:T39" si="10">O30-0.26</f>
        <v>-4.4800000000000006E-2</v>
      </c>
    </row>
    <row r="31" spans="1:20" ht="15.75" x14ac:dyDescent="0.3">
      <c r="A31" s="58" t="s">
        <v>14</v>
      </c>
      <c r="B31" s="138">
        <v>0.23799999999999999</v>
      </c>
      <c r="C31" s="139">
        <v>0.22500000000000001</v>
      </c>
      <c r="D31" s="138">
        <v>0.26300000000000001</v>
      </c>
      <c r="E31" s="137">
        <v>0.251</v>
      </c>
      <c r="F31" s="139">
        <v>0.246</v>
      </c>
      <c r="G31" s="137">
        <v>0.20899999999999999</v>
      </c>
      <c r="H31" s="138">
        <v>0.22500000000000001</v>
      </c>
      <c r="I31" s="137">
        <v>0.20200000000000001</v>
      </c>
      <c r="J31" s="138">
        <v>0.20899999999999999</v>
      </c>
      <c r="K31" s="137">
        <v>0.221</v>
      </c>
      <c r="L31" s="61"/>
      <c r="M31" s="155">
        <f t="shared" si="5"/>
        <v>0.23620000000000002</v>
      </c>
      <c r="N31" s="28">
        <f t="shared" si="6"/>
        <v>0.22160000000000002</v>
      </c>
      <c r="O31" s="156">
        <f t="shared" si="7"/>
        <v>0.22890000000000002</v>
      </c>
      <c r="Q31" s="58" t="s">
        <v>14</v>
      </c>
      <c r="R31" s="108">
        <f t="shared" si="8"/>
        <v>-2.3799999999999988E-2</v>
      </c>
      <c r="S31" s="134">
        <f t="shared" si="9"/>
        <v>-3.839999999999999E-2</v>
      </c>
      <c r="T31" s="186">
        <f t="shared" si="10"/>
        <v>-3.1099999999999989E-2</v>
      </c>
    </row>
    <row r="32" spans="1:20" ht="15.75" x14ac:dyDescent="0.3">
      <c r="A32" s="58" t="s">
        <v>15</v>
      </c>
      <c r="B32" s="30">
        <v>0.20499999999999999</v>
      </c>
      <c r="C32" s="32">
        <v>0.223</v>
      </c>
      <c r="D32" s="30">
        <v>0.24299999999999999</v>
      </c>
      <c r="E32" s="31">
        <v>0.214</v>
      </c>
      <c r="F32" s="32">
        <v>0.20699999999999999</v>
      </c>
      <c r="G32" s="63">
        <v>0.20699999999999999</v>
      </c>
      <c r="H32" s="62">
        <v>0.216</v>
      </c>
      <c r="I32" s="63">
        <v>0.20899999999999999</v>
      </c>
      <c r="J32" s="145">
        <v>0.20100000000000001</v>
      </c>
      <c r="K32" s="63">
        <v>0.215</v>
      </c>
      <c r="L32" s="61"/>
      <c r="M32" s="155">
        <f t="shared" si="5"/>
        <v>0.21439999999999998</v>
      </c>
      <c r="N32" s="28">
        <f t="shared" si="6"/>
        <v>0.21360000000000001</v>
      </c>
      <c r="O32" s="156">
        <f t="shared" si="7"/>
        <v>0.21400000000000002</v>
      </c>
      <c r="Q32" s="58" t="s">
        <v>15</v>
      </c>
      <c r="R32" s="108">
        <f t="shared" si="8"/>
        <v>-4.5600000000000029E-2</v>
      </c>
      <c r="S32" s="134">
        <f t="shared" si="9"/>
        <v>-4.6399999999999997E-2</v>
      </c>
      <c r="T32" s="186">
        <f t="shared" si="10"/>
        <v>-4.5999999999999985E-2</v>
      </c>
    </row>
    <row r="33" spans="1:20" ht="15.75" x14ac:dyDescent="0.3">
      <c r="A33" s="58" t="s">
        <v>16</v>
      </c>
      <c r="B33" s="144">
        <v>0.19500000000000001</v>
      </c>
      <c r="C33" s="142">
        <v>0.182</v>
      </c>
      <c r="D33" s="144">
        <v>0.182</v>
      </c>
      <c r="E33" s="143">
        <v>0.182</v>
      </c>
      <c r="F33" s="142">
        <v>0.16300000000000001</v>
      </c>
      <c r="G33" s="143">
        <v>0.18099999999999999</v>
      </c>
      <c r="H33" s="144">
        <v>0.16600000000000001</v>
      </c>
      <c r="I33" s="143">
        <v>0.16200000000000001</v>
      </c>
      <c r="J33" s="144">
        <v>0.17199999999999999</v>
      </c>
      <c r="K33" s="143">
        <v>0.17799999999999999</v>
      </c>
      <c r="L33" s="70"/>
      <c r="M33" s="155">
        <f t="shared" si="5"/>
        <v>0.17560000000000003</v>
      </c>
      <c r="N33" s="28">
        <f t="shared" si="6"/>
        <v>0.17699999999999999</v>
      </c>
      <c r="O33" s="156">
        <f t="shared" si="7"/>
        <v>0.17629999999999996</v>
      </c>
      <c r="Q33" s="58" t="s">
        <v>16</v>
      </c>
      <c r="R33" s="108">
        <f t="shared" si="8"/>
        <v>-8.4399999999999975E-2</v>
      </c>
      <c r="S33" s="134">
        <f t="shared" si="9"/>
        <v>-8.3000000000000018E-2</v>
      </c>
      <c r="T33" s="186">
        <f t="shared" si="10"/>
        <v>-8.3700000000000052E-2</v>
      </c>
    </row>
    <row r="34" spans="1:20" ht="15.75" x14ac:dyDescent="0.3">
      <c r="A34" s="58" t="s">
        <v>18</v>
      </c>
      <c r="B34" s="71">
        <v>0.29199999999999998</v>
      </c>
      <c r="C34" s="140">
        <v>0.26600000000000001</v>
      </c>
      <c r="D34" s="71">
        <v>0.246</v>
      </c>
      <c r="E34" s="141">
        <v>0.22500000000000001</v>
      </c>
      <c r="F34" s="140">
        <v>0.246</v>
      </c>
      <c r="G34" s="141">
        <v>0.23300000000000001</v>
      </c>
      <c r="H34" s="71">
        <v>0.23699999999999999</v>
      </c>
      <c r="I34" s="141">
        <v>0.23599999999999999</v>
      </c>
      <c r="J34" s="140">
        <v>0.254</v>
      </c>
      <c r="K34" s="141">
        <v>0.28100000000000003</v>
      </c>
      <c r="L34" s="70"/>
      <c r="M34" s="155">
        <f t="shared" si="5"/>
        <v>0.255</v>
      </c>
      <c r="N34" s="28">
        <f t="shared" si="6"/>
        <v>0.24820000000000003</v>
      </c>
      <c r="O34" s="156">
        <f t="shared" si="7"/>
        <v>0.25160000000000005</v>
      </c>
      <c r="Q34" s="58" t="s">
        <v>18</v>
      </c>
      <c r="R34" s="108">
        <f t="shared" si="8"/>
        <v>-5.0000000000000044E-3</v>
      </c>
      <c r="S34" s="134">
        <f t="shared" si="9"/>
        <v>-1.1799999999999977E-2</v>
      </c>
      <c r="T34" s="186">
        <f t="shared" si="10"/>
        <v>-8.3999999999999631E-3</v>
      </c>
    </row>
    <row r="35" spans="1:20" ht="16.5" x14ac:dyDescent="0.25">
      <c r="A35" s="56">
        <v>9</v>
      </c>
      <c r="B35" s="64">
        <v>0.25600000000000001</v>
      </c>
      <c r="C35" s="65">
        <v>0.17399999999999999</v>
      </c>
      <c r="D35" s="64">
        <v>0.218</v>
      </c>
      <c r="E35" s="66">
        <v>0.21099999999999999</v>
      </c>
      <c r="F35" s="65">
        <v>0.23300000000000001</v>
      </c>
      <c r="G35" s="66">
        <v>0.32400000000000001</v>
      </c>
      <c r="H35" s="64">
        <v>0.26700000000000002</v>
      </c>
      <c r="I35" s="66">
        <v>0.25</v>
      </c>
      <c r="J35" s="64">
        <v>0.26500000000000001</v>
      </c>
      <c r="K35" s="66">
        <v>0.159</v>
      </c>
      <c r="L35" s="28"/>
      <c r="M35" s="155">
        <f t="shared" si="5"/>
        <v>0.24779999999999996</v>
      </c>
      <c r="N35" s="28">
        <f t="shared" si="6"/>
        <v>0.22360000000000002</v>
      </c>
      <c r="O35" s="156">
        <f t="shared" si="7"/>
        <v>0.23570000000000002</v>
      </c>
      <c r="Q35" s="56">
        <v>9</v>
      </c>
      <c r="R35" s="108">
        <f t="shared" si="8"/>
        <v>-1.2200000000000044E-2</v>
      </c>
      <c r="S35" s="134">
        <f t="shared" si="9"/>
        <v>-3.6399999999999988E-2</v>
      </c>
      <c r="T35" s="186">
        <f t="shared" si="10"/>
        <v>-2.4299999999999988E-2</v>
      </c>
    </row>
    <row r="36" spans="1:20" ht="16.5" x14ac:dyDescent="0.25">
      <c r="A36" s="56">
        <v>10</v>
      </c>
      <c r="B36" s="33">
        <v>0.252</v>
      </c>
      <c r="C36" s="29">
        <v>0.17100000000000001</v>
      </c>
      <c r="D36" s="33">
        <v>0.24399999999999999</v>
      </c>
      <c r="E36" s="34">
        <v>0.23599999999999999</v>
      </c>
      <c r="F36" s="29">
        <v>0.20200000000000001</v>
      </c>
      <c r="G36" s="34">
        <v>0.28100000000000003</v>
      </c>
      <c r="H36" s="33">
        <v>0.27100000000000002</v>
      </c>
      <c r="I36" s="34">
        <v>0.253</v>
      </c>
      <c r="J36" s="33">
        <v>0.20399999999999999</v>
      </c>
      <c r="K36" s="34">
        <v>0.122</v>
      </c>
      <c r="L36" s="28"/>
      <c r="M36" s="155">
        <f t="shared" si="5"/>
        <v>0.2346</v>
      </c>
      <c r="N36" s="28">
        <f t="shared" si="6"/>
        <v>0.21260000000000004</v>
      </c>
      <c r="O36" s="156">
        <f t="shared" si="7"/>
        <v>0.22360000000000002</v>
      </c>
      <c r="Q36" s="56">
        <v>10</v>
      </c>
      <c r="R36" s="108">
        <f t="shared" si="8"/>
        <v>-2.5400000000000006E-2</v>
      </c>
      <c r="S36" s="134">
        <f t="shared" si="9"/>
        <v>-4.739999999999997E-2</v>
      </c>
      <c r="T36" s="186">
        <f t="shared" si="10"/>
        <v>-3.6399999999999988E-2</v>
      </c>
    </row>
    <row r="37" spans="1:20" ht="16.5" x14ac:dyDescent="0.3">
      <c r="A37" s="56">
        <v>11</v>
      </c>
      <c r="B37" s="144">
        <v>0.223</v>
      </c>
      <c r="C37" s="142">
        <v>0.152</v>
      </c>
      <c r="D37" s="144">
        <v>0.27800000000000002</v>
      </c>
      <c r="E37" s="143">
        <v>0.26900000000000002</v>
      </c>
      <c r="F37" s="142">
        <v>0.25</v>
      </c>
      <c r="G37" s="143">
        <v>0.34799999999999998</v>
      </c>
      <c r="H37" s="144">
        <v>0.214</v>
      </c>
      <c r="I37" s="143">
        <v>0.2</v>
      </c>
      <c r="J37" s="144">
        <v>0.23400000000000001</v>
      </c>
      <c r="K37" s="143">
        <v>0.14000000000000001</v>
      </c>
      <c r="L37" s="70"/>
      <c r="M37" s="155">
        <f t="shared" si="5"/>
        <v>0.23980000000000001</v>
      </c>
      <c r="N37" s="28">
        <f t="shared" si="6"/>
        <v>0.2218</v>
      </c>
      <c r="O37" s="156">
        <f t="shared" si="7"/>
        <v>0.23080000000000003</v>
      </c>
      <c r="Q37" s="56">
        <v>11</v>
      </c>
      <c r="R37" s="108">
        <f t="shared" si="8"/>
        <v>-2.0199999999999996E-2</v>
      </c>
      <c r="S37" s="134">
        <f t="shared" si="9"/>
        <v>-3.8200000000000012E-2</v>
      </c>
      <c r="T37" s="186">
        <f t="shared" si="10"/>
        <v>-2.9199999999999976E-2</v>
      </c>
    </row>
    <row r="38" spans="1:20" ht="16.5" x14ac:dyDescent="0.25">
      <c r="A38" s="56">
        <v>12</v>
      </c>
      <c r="B38" s="33">
        <v>0.24399999999999999</v>
      </c>
      <c r="C38" s="29">
        <v>0.16600000000000001</v>
      </c>
      <c r="D38" s="33">
        <v>0.21099999999999999</v>
      </c>
      <c r="E38" s="34">
        <v>0.20399999999999999</v>
      </c>
      <c r="F38" s="29">
        <v>0.216</v>
      </c>
      <c r="G38" s="34">
        <v>0.3</v>
      </c>
      <c r="H38" s="33">
        <v>0.14799999999999999</v>
      </c>
      <c r="I38" s="34">
        <v>0.13800000000000001</v>
      </c>
      <c r="J38" s="33">
        <v>0.151</v>
      </c>
      <c r="K38" s="34">
        <v>0.09</v>
      </c>
      <c r="L38" s="28"/>
      <c r="M38" s="155">
        <f t="shared" si="5"/>
        <v>0.19400000000000001</v>
      </c>
      <c r="N38" s="28">
        <f t="shared" si="6"/>
        <v>0.17959999999999998</v>
      </c>
      <c r="O38" s="156">
        <f t="shared" si="7"/>
        <v>0.18679999999999999</v>
      </c>
      <c r="Q38" s="56">
        <v>12</v>
      </c>
      <c r="R38" s="108">
        <f t="shared" si="8"/>
        <v>-6.6000000000000003E-2</v>
      </c>
      <c r="S38" s="134">
        <f t="shared" si="9"/>
        <v>-8.0400000000000027E-2</v>
      </c>
      <c r="T38" s="186">
        <f t="shared" si="10"/>
        <v>-7.3200000000000015E-2</v>
      </c>
    </row>
    <row r="39" spans="1:20" ht="16.5" x14ac:dyDescent="0.25">
      <c r="A39" s="56">
        <v>13</v>
      </c>
      <c r="B39" s="33">
        <v>0.188</v>
      </c>
      <c r="C39" s="29">
        <v>0.128</v>
      </c>
      <c r="D39" s="33">
        <v>0.29099999999999998</v>
      </c>
      <c r="E39" s="34">
        <v>0.28199999999999997</v>
      </c>
      <c r="F39" s="29">
        <v>0.20100000000000001</v>
      </c>
      <c r="G39" s="34">
        <v>0.27900000000000003</v>
      </c>
      <c r="H39" s="33">
        <v>0.18</v>
      </c>
      <c r="I39" s="34">
        <v>0.16800000000000001</v>
      </c>
      <c r="J39" s="33">
        <v>0.18</v>
      </c>
      <c r="K39" s="34">
        <v>0.108</v>
      </c>
      <c r="L39" s="28"/>
      <c r="M39" s="155">
        <f t="shared" si="5"/>
        <v>0.20799999999999996</v>
      </c>
      <c r="N39" s="28">
        <f t="shared" si="6"/>
        <v>0.193</v>
      </c>
      <c r="O39" s="156">
        <f t="shared" si="7"/>
        <v>0.20049999999999998</v>
      </c>
      <c r="Q39" s="56">
        <v>13</v>
      </c>
      <c r="R39" s="108">
        <f t="shared" si="8"/>
        <v>-5.2000000000000046E-2</v>
      </c>
      <c r="S39" s="134">
        <f t="shared" si="9"/>
        <v>-6.7000000000000004E-2</v>
      </c>
      <c r="T39" s="186">
        <f t="shared" si="10"/>
        <v>-5.9500000000000025E-2</v>
      </c>
    </row>
    <row r="40" spans="1:20" ht="17.25" thickBot="1" x14ac:dyDescent="0.35">
      <c r="A40" s="56">
        <v>14</v>
      </c>
      <c r="B40" s="71">
        <v>0.30599999999999999</v>
      </c>
      <c r="C40" s="73">
        <v>0.308</v>
      </c>
      <c r="D40" s="74">
        <v>0.32</v>
      </c>
      <c r="E40" s="72">
        <v>0.32200000000000001</v>
      </c>
      <c r="F40" s="73">
        <v>0.30399999999999999</v>
      </c>
      <c r="G40" s="72">
        <v>0.28199999999999997</v>
      </c>
      <c r="H40" s="74">
        <v>0.38400000000000001</v>
      </c>
      <c r="I40" s="72">
        <v>0.312</v>
      </c>
      <c r="J40" s="74">
        <v>0.38300000000000001</v>
      </c>
      <c r="K40" s="72">
        <v>0.30399999999999999</v>
      </c>
      <c r="L40" s="130"/>
      <c r="M40" s="146">
        <f t="shared" si="5"/>
        <v>0.33940000000000003</v>
      </c>
      <c r="N40" s="147">
        <f t="shared" si="6"/>
        <v>0.30559999999999998</v>
      </c>
      <c r="O40" s="148">
        <f t="shared" si="7"/>
        <v>0.32249999999999995</v>
      </c>
      <c r="Q40" s="56">
        <v>14</v>
      </c>
      <c r="R40" s="101" t="s">
        <v>52</v>
      </c>
      <c r="S40" s="81" t="s">
        <v>52</v>
      </c>
      <c r="T40" s="100" t="s">
        <v>52</v>
      </c>
    </row>
    <row r="41" spans="1:20" x14ac:dyDescent="0.25">
      <c r="M41" s="200"/>
      <c r="N41" s="200"/>
      <c r="O41" s="28"/>
      <c r="Q41" s="177" t="s">
        <v>21</v>
      </c>
      <c r="R41" s="121">
        <f>AVERAGE(R30,R31,R32,R33,R34,R35,R36,R37,R38,R39)</f>
        <v>-3.7020000000000011E-2</v>
      </c>
      <c r="S41" s="121">
        <f>AVERAGE(S30,S31,S32,S33,S34,S35,S36,S37,S38,S39)</f>
        <v>-5.0299999999999991E-2</v>
      </c>
      <c r="T41" s="193">
        <f>AVERAGE(T30,T31,T32,T33,T34,T35,T36,T37,T38,T39)</f>
        <v>-4.3659999999999997E-2</v>
      </c>
    </row>
  </sheetData>
  <mergeCells count="26">
    <mergeCell ref="H28:I28"/>
    <mergeCell ref="J28:K28"/>
    <mergeCell ref="M28:O28"/>
    <mergeCell ref="A14:O14"/>
    <mergeCell ref="B15:C15"/>
    <mergeCell ref="D15:E15"/>
    <mergeCell ref="F15:G15"/>
    <mergeCell ref="H15:I15"/>
    <mergeCell ref="J15:K15"/>
    <mergeCell ref="M15:O15"/>
    <mergeCell ref="A1:O1"/>
    <mergeCell ref="R2:T2"/>
    <mergeCell ref="R15:T15"/>
    <mergeCell ref="R28:T28"/>
    <mergeCell ref="M41:N41"/>
    <mergeCell ref="B2:C2"/>
    <mergeCell ref="D2:E2"/>
    <mergeCell ref="F2:G2"/>
    <mergeCell ref="H2:I2"/>
    <mergeCell ref="J2:K2"/>
    <mergeCell ref="M2:O2"/>
    <mergeCell ref="M25:N25"/>
    <mergeCell ref="A27:O27"/>
    <mergeCell ref="B28:C28"/>
    <mergeCell ref="D28:E28"/>
    <mergeCell ref="F28:G28"/>
  </mergeCells>
  <pageMargins left="0.7" right="0.7" top="0.75" bottom="0.75" header="0.3" footer="0.3"/>
  <ignoredErrors>
    <ignoredError sqref="O10 O35:O40 O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CFDF-9ED5-498E-848F-9FBB639298BA}">
  <dimension ref="A1:Z38"/>
  <sheetViews>
    <sheetView tabSelected="1" zoomScaleNormal="100" workbookViewId="0">
      <selection activeCell="R10" sqref="R10"/>
    </sheetView>
  </sheetViews>
  <sheetFormatPr defaultColWidth="8.85546875" defaultRowHeight="15" x14ac:dyDescent="0.25"/>
  <cols>
    <col min="1" max="1" width="11.28515625" customWidth="1"/>
  </cols>
  <sheetData>
    <row r="1" spans="1:26" ht="18" x14ac:dyDescent="0.3">
      <c r="A1" s="51" t="s">
        <v>0</v>
      </c>
      <c r="B1" s="213" t="s">
        <v>1</v>
      </c>
      <c r="C1" s="215"/>
      <c r="D1" s="216" t="s">
        <v>2</v>
      </c>
      <c r="E1" s="215"/>
      <c r="F1" s="213" t="s">
        <v>3</v>
      </c>
      <c r="G1" s="215"/>
      <c r="H1" s="213" t="s">
        <v>4</v>
      </c>
      <c r="I1" s="218"/>
      <c r="J1" s="209" t="s">
        <v>5</v>
      </c>
      <c r="K1" s="219"/>
      <c r="L1" s="52"/>
      <c r="M1" s="243" t="s">
        <v>6</v>
      </c>
      <c r="N1" s="243"/>
      <c r="O1" s="243"/>
    </row>
    <row r="2" spans="1:26" ht="18" x14ac:dyDescent="0.35">
      <c r="A2" s="53" t="s">
        <v>7</v>
      </c>
      <c r="B2" s="54" t="s">
        <v>8</v>
      </c>
      <c r="C2" s="54" t="s">
        <v>9</v>
      </c>
      <c r="D2" s="54" t="s">
        <v>8</v>
      </c>
      <c r="E2" s="54" t="s">
        <v>9</v>
      </c>
      <c r="F2" s="54" t="s">
        <v>8</v>
      </c>
      <c r="G2" s="54" t="s">
        <v>9</v>
      </c>
      <c r="H2" s="54" t="s">
        <v>8</v>
      </c>
      <c r="I2" s="55" t="s">
        <v>9</v>
      </c>
      <c r="J2" s="54" t="s">
        <v>8</v>
      </c>
      <c r="K2" s="54" t="s">
        <v>9</v>
      </c>
      <c r="L2" s="52"/>
      <c r="M2" s="17" t="s">
        <v>8</v>
      </c>
      <c r="N2" s="17" t="s">
        <v>9</v>
      </c>
      <c r="O2" s="17" t="s">
        <v>10</v>
      </c>
    </row>
    <row r="3" spans="1:26" ht="16.5" x14ac:dyDescent="0.25">
      <c r="A3" s="53" t="s">
        <v>11</v>
      </c>
      <c r="B3" s="28">
        <v>0.41194369999999997</v>
      </c>
      <c r="C3" s="28">
        <v>0.40700999999999998</v>
      </c>
      <c r="D3" s="40">
        <v>0.43169999999999997</v>
      </c>
      <c r="E3" s="41">
        <v>0.48237999999999998</v>
      </c>
      <c r="F3" s="69">
        <v>0.43855</v>
      </c>
      <c r="G3" s="69">
        <v>0.44564999999999999</v>
      </c>
      <c r="H3" s="38">
        <v>0.37067</v>
      </c>
      <c r="I3" s="39">
        <v>0.45230999999999999</v>
      </c>
      <c r="J3" s="38">
        <v>0.45065</v>
      </c>
      <c r="K3" s="39">
        <v>0.42886000000000002</v>
      </c>
      <c r="L3" s="52"/>
      <c r="M3" s="64">
        <f t="shared" ref="M3:N10" si="0">AVERAGE(B3,D3,F3,H3,J3)</f>
        <v>0.42070273999999996</v>
      </c>
      <c r="N3" s="65">
        <f t="shared" si="0"/>
        <v>0.44324199999999997</v>
      </c>
      <c r="O3" s="66">
        <f t="shared" ref="O3:O10" si="1">AVERAGE(B3:K3)</f>
        <v>0.43197236999999999</v>
      </c>
    </row>
    <row r="4" spans="1:26" ht="16.5" x14ac:dyDescent="0.25">
      <c r="A4" s="53" t="s">
        <v>14</v>
      </c>
      <c r="B4" s="64">
        <v>0.33438000000000001</v>
      </c>
      <c r="C4" s="66">
        <v>0.36166999999999999</v>
      </c>
      <c r="D4" s="67">
        <v>0.35627999999999999</v>
      </c>
      <c r="E4" s="68">
        <v>0.34736</v>
      </c>
      <c r="F4" s="67">
        <v>0.40054000000000001</v>
      </c>
      <c r="G4" s="68">
        <v>0.40578999999999998</v>
      </c>
      <c r="H4" s="64">
        <v>0.44330000000000003</v>
      </c>
      <c r="I4" s="66">
        <v>0.45923999999999998</v>
      </c>
      <c r="J4" s="65">
        <v>0.4123</v>
      </c>
      <c r="K4" s="66">
        <v>0.41161999999999999</v>
      </c>
      <c r="L4" s="52"/>
      <c r="M4" s="64">
        <f t="shared" si="0"/>
        <v>0.38936000000000004</v>
      </c>
      <c r="N4" s="65">
        <f t="shared" si="0"/>
        <v>0.39713599999999999</v>
      </c>
      <c r="O4" s="66">
        <f t="shared" si="1"/>
        <v>0.39324800000000004</v>
      </c>
    </row>
    <row r="5" spans="1:26" ht="16.5" x14ac:dyDescent="0.25">
      <c r="A5" s="53" t="s">
        <v>15</v>
      </c>
      <c r="B5" s="32">
        <v>0.28482000000000002</v>
      </c>
      <c r="C5" s="31">
        <v>0.26485999999999998</v>
      </c>
      <c r="D5" s="30">
        <v>0.26129999999999998</v>
      </c>
      <c r="E5" s="31">
        <v>0.25017</v>
      </c>
      <c r="F5" s="30">
        <v>0.29981000000000002</v>
      </c>
      <c r="G5" s="31">
        <v>0.27483000000000002</v>
      </c>
      <c r="H5" s="30">
        <v>0.25817000000000001</v>
      </c>
      <c r="I5" s="31">
        <v>0.29307</v>
      </c>
      <c r="J5" s="32">
        <v>0.27306000000000002</v>
      </c>
      <c r="K5" s="31">
        <v>0.25956000000000001</v>
      </c>
      <c r="L5" s="52"/>
      <c r="M5" s="64">
        <f t="shared" si="0"/>
        <v>0.27543200000000001</v>
      </c>
      <c r="N5" s="65">
        <f t="shared" si="0"/>
        <v>0.26849800000000001</v>
      </c>
      <c r="O5" s="66">
        <f t="shared" si="1"/>
        <v>0.27196500000000001</v>
      </c>
      <c r="S5" s="242" t="s">
        <v>39</v>
      </c>
      <c r="T5" s="242"/>
      <c r="V5" s="242" t="s">
        <v>40</v>
      </c>
      <c r="W5" s="242"/>
    </row>
    <row r="6" spans="1:26" ht="16.5" x14ac:dyDescent="0.25">
      <c r="A6" s="53" t="s">
        <v>16</v>
      </c>
      <c r="B6" s="64">
        <v>0.24254999999999999</v>
      </c>
      <c r="C6" s="65">
        <v>0.23413</v>
      </c>
      <c r="D6" s="67" t="s">
        <v>17</v>
      </c>
      <c r="E6" s="68" t="s">
        <v>17</v>
      </c>
      <c r="F6" s="67">
        <v>0.24251</v>
      </c>
      <c r="G6" s="68">
        <v>0.22581999999999999</v>
      </c>
      <c r="H6" s="64" t="s">
        <v>17</v>
      </c>
      <c r="I6" s="66" t="s">
        <v>17</v>
      </c>
      <c r="J6" s="64">
        <v>0.25695000000000001</v>
      </c>
      <c r="K6" s="66">
        <v>0.23136000000000001</v>
      </c>
      <c r="L6" s="52"/>
      <c r="M6" s="24">
        <f t="shared" si="0"/>
        <v>0.24733666666666668</v>
      </c>
      <c r="N6" s="49">
        <f>AVERAGE(C6,E6,G6,I6,K6)</f>
        <v>0.23043666666666665</v>
      </c>
      <c r="O6" s="66">
        <f t="shared" si="1"/>
        <v>0.23888666666666669</v>
      </c>
      <c r="S6">
        <v>1</v>
      </c>
      <c r="T6" s="28">
        <v>0.41194369999999997</v>
      </c>
      <c r="V6">
        <v>1</v>
      </c>
      <c r="W6" s="28">
        <v>0.40700999999999998</v>
      </c>
      <c r="Y6" s="28"/>
      <c r="Z6" s="28"/>
    </row>
    <row r="7" spans="1:26" ht="16.5" x14ac:dyDescent="0.25">
      <c r="A7" s="53" t="s">
        <v>18</v>
      </c>
      <c r="B7" s="29">
        <v>0.36466999999999999</v>
      </c>
      <c r="C7" s="34">
        <v>0.42626999999999998</v>
      </c>
      <c r="D7" s="30" t="s">
        <v>17</v>
      </c>
      <c r="E7" s="31" t="s">
        <v>17</v>
      </c>
      <c r="F7" s="30">
        <v>0.35132999999999998</v>
      </c>
      <c r="G7" s="31">
        <v>0.41697000000000001</v>
      </c>
      <c r="H7" s="33" t="s">
        <v>17</v>
      </c>
      <c r="I7" s="34" t="s">
        <v>17</v>
      </c>
      <c r="J7" s="29">
        <v>0.34854000000000002</v>
      </c>
      <c r="K7" s="34">
        <v>0.40205999999999997</v>
      </c>
      <c r="L7" s="52"/>
      <c r="M7" s="64">
        <f t="shared" si="0"/>
        <v>0.3548466666666667</v>
      </c>
      <c r="N7" s="65">
        <f>AVERAGE(C7,E7,G7,I7,K7)</f>
        <v>0.41509999999999997</v>
      </c>
      <c r="O7" s="66">
        <f t="shared" si="1"/>
        <v>0.38497333333333333</v>
      </c>
      <c r="S7">
        <v>1</v>
      </c>
      <c r="T7" s="28">
        <v>0.33438000000000001</v>
      </c>
      <c r="V7">
        <v>1</v>
      </c>
      <c r="W7" s="28">
        <v>0.36166999999999999</v>
      </c>
      <c r="Y7" s="28"/>
      <c r="Z7" s="28"/>
    </row>
    <row r="8" spans="1:26" ht="21.75" customHeight="1" x14ac:dyDescent="0.25">
      <c r="A8" s="57">
        <v>6</v>
      </c>
      <c r="B8" s="65">
        <v>0.62343000000000004</v>
      </c>
      <c r="C8" s="66">
        <v>0.51099000000000006</v>
      </c>
      <c r="D8" s="64">
        <v>0.53152999999999995</v>
      </c>
      <c r="E8" s="66">
        <v>0.49535000000000001</v>
      </c>
      <c r="F8" s="64">
        <v>0.51437999999999995</v>
      </c>
      <c r="G8" s="66">
        <v>0.45724999999999999</v>
      </c>
      <c r="H8" s="64" t="s">
        <v>17</v>
      </c>
      <c r="I8" s="66" t="s">
        <v>17</v>
      </c>
      <c r="J8" s="64" t="s">
        <v>17</v>
      </c>
      <c r="K8" s="66" t="s">
        <v>17</v>
      </c>
      <c r="L8" s="52"/>
      <c r="M8" s="33">
        <f t="shared" si="0"/>
        <v>0.55644666666666665</v>
      </c>
      <c r="N8" s="29">
        <f t="shared" si="0"/>
        <v>0.48786333333333332</v>
      </c>
      <c r="O8" s="66">
        <f t="shared" si="1"/>
        <v>0.52215500000000004</v>
      </c>
      <c r="S8">
        <v>1</v>
      </c>
      <c r="T8" s="69">
        <v>0.28482000000000002</v>
      </c>
      <c r="V8">
        <v>1</v>
      </c>
      <c r="W8" s="69">
        <v>0.26485999999999998</v>
      </c>
      <c r="Y8" s="69"/>
      <c r="Z8" s="69"/>
    </row>
    <row r="9" spans="1:26" ht="16.5" x14ac:dyDescent="0.25">
      <c r="A9" s="57">
        <v>7</v>
      </c>
      <c r="B9" s="65">
        <v>0.45999000000000001</v>
      </c>
      <c r="C9" s="66">
        <v>0.48068</v>
      </c>
      <c r="D9" s="24">
        <v>0.5605</v>
      </c>
      <c r="E9" s="25">
        <v>0.51659999999999995</v>
      </c>
      <c r="F9" s="24">
        <v>0.66529000000000005</v>
      </c>
      <c r="G9" s="25">
        <v>0.61536000000000002</v>
      </c>
      <c r="H9" s="24">
        <v>0.46110000000000001</v>
      </c>
      <c r="I9" s="25">
        <v>0.47410000000000002</v>
      </c>
      <c r="J9" s="64">
        <v>0.49740000000000001</v>
      </c>
      <c r="K9" s="66">
        <v>0.46589000000000003</v>
      </c>
      <c r="L9" s="52"/>
      <c r="M9" s="64">
        <f t="shared" si="0"/>
        <v>0.52885599999999999</v>
      </c>
      <c r="N9" s="65">
        <f t="shared" si="0"/>
        <v>0.51052599999999992</v>
      </c>
      <c r="O9" s="66">
        <f t="shared" si="1"/>
        <v>0.51969100000000001</v>
      </c>
      <c r="S9">
        <v>1</v>
      </c>
      <c r="T9" s="28">
        <v>0.24254999999999999</v>
      </c>
      <c r="V9">
        <v>1</v>
      </c>
      <c r="W9" s="28">
        <v>0.23413</v>
      </c>
      <c r="Y9" s="28"/>
      <c r="Z9" s="28"/>
    </row>
    <row r="10" spans="1:26" ht="16.5" x14ac:dyDescent="0.25">
      <c r="A10" s="57">
        <v>8</v>
      </c>
      <c r="B10" s="65">
        <v>0.43763000000000002</v>
      </c>
      <c r="C10" s="66">
        <v>0.47482999999999997</v>
      </c>
      <c r="D10" s="64">
        <v>0.44336999999999999</v>
      </c>
      <c r="E10" s="65">
        <v>0.46764</v>
      </c>
      <c r="F10" s="64" t="s">
        <v>17</v>
      </c>
      <c r="G10" s="66" t="s">
        <v>17</v>
      </c>
      <c r="H10" s="65">
        <v>0.47326000000000001</v>
      </c>
      <c r="I10" s="66">
        <v>0.45167000000000002</v>
      </c>
      <c r="J10" s="65">
        <v>0.39800999999999997</v>
      </c>
      <c r="K10" s="66">
        <v>0.42060999999999998</v>
      </c>
      <c r="L10" s="52"/>
      <c r="M10" s="33">
        <f>AVERAGE(B10,D10,F10,H10,J10)</f>
        <v>0.4380675</v>
      </c>
      <c r="N10" s="65">
        <f t="shared" si="0"/>
        <v>0.45368749999999997</v>
      </c>
      <c r="O10" s="34">
        <f t="shared" si="1"/>
        <v>0.44587750000000004</v>
      </c>
      <c r="S10">
        <v>1</v>
      </c>
      <c r="T10" s="28">
        <v>0.36466999999999999</v>
      </c>
      <c r="V10">
        <v>1</v>
      </c>
      <c r="W10" s="28">
        <v>0.42626999999999998</v>
      </c>
      <c r="Y10" s="28"/>
      <c r="Z10" s="28"/>
    </row>
    <row r="11" spans="1:26" ht="16.5" x14ac:dyDescent="0.25">
      <c r="A11" s="18"/>
      <c r="B11" s="52"/>
      <c r="C11" s="52"/>
      <c r="D11" s="52"/>
      <c r="E11" s="52"/>
      <c r="F11" s="52"/>
      <c r="G11" s="52"/>
      <c r="H11" s="52"/>
      <c r="I11" s="52"/>
      <c r="J11" s="52"/>
      <c r="K11" s="52"/>
      <c r="L11" s="52"/>
      <c r="M11" s="28"/>
      <c r="N11" s="28"/>
      <c r="O11" s="28"/>
      <c r="S11">
        <v>1</v>
      </c>
      <c r="T11" s="128">
        <v>0.62343000000000004</v>
      </c>
      <c r="V11">
        <v>1</v>
      </c>
      <c r="W11" s="128">
        <v>0.51099000000000006</v>
      </c>
      <c r="Y11" s="128"/>
      <c r="Z11" s="128"/>
    </row>
    <row r="12" spans="1:26" ht="16.5" x14ac:dyDescent="0.25">
      <c r="A12" s="18"/>
      <c r="B12" s="52"/>
      <c r="C12" s="52"/>
      <c r="D12" s="52"/>
      <c r="E12" s="52"/>
      <c r="F12" s="52"/>
      <c r="G12" s="52"/>
      <c r="H12" s="52"/>
      <c r="I12" s="52"/>
      <c r="J12" s="52"/>
      <c r="K12" s="52"/>
      <c r="L12" s="52"/>
      <c r="M12" s="28"/>
      <c r="N12" s="28"/>
      <c r="O12" s="28"/>
      <c r="S12">
        <v>1</v>
      </c>
      <c r="T12" s="128">
        <v>0.45999000000000001</v>
      </c>
      <c r="V12">
        <v>1</v>
      </c>
      <c r="W12" s="128">
        <v>0.48068</v>
      </c>
      <c r="Y12" s="128"/>
      <c r="Z12" s="128"/>
    </row>
    <row r="13" spans="1:26" ht="16.5" x14ac:dyDescent="0.3">
      <c r="A13" s="18"/>
      <c r="B13" s="52"/>
      <c r="C13" s="52"/>
      <c r="D13" s="52"/>
      <c r="E13" s="52"/>
      <c r="F13" s="52"/>
      <c r="G13" s="52"/>
      <c r="H13" s="52"/>
      <c r="I13" s="52"/>
      <c r="J13" s="52"/>
      <c r="K13" s="52"/>
      <c r="L13" s="52"/>
      <c r="M13" s="50"/>
      <c r="N13" s="50"/>
      <c r="S13">
        <v>1</v>
      </c>
      <c r="T13" s="128">
        <v>0.438</v>
      </c>
      <c r="V13">
        <v>1</v>
      </c>
      <c r="W13" s="128">
        <v>0.47482999999999997</v>
      </c>
      <c r="Y13" s="128"/>
      <c r="Z13" s="128"/>
    </row>
    <row r="14" spans="1:26" ht="16.5" x14ac:dyDescent="0.3">
      <c r="A14" s="18"/>
      <c r="B14" s="52"/>
      <c r="C14" s="52"/>
      <c r="D14" s="52"/>
      <c r="E14" s="52"/>
      <c r="F14" s="52"/>
      <c r="G14" s="52"/>
      <c r="H14" s="52"/>
      <c r="I14" s="52"/>
      <c r="J14" s="52"/>
      <c r="K14" s="52"/>
      <c r="L14" s="52"/>
      <c r="M14" s="50"/>
      <c r="N14" s="50"/>
      <c r="S14">
        <v>2</v>
      </c>
      <c r="T14" s="69">
        <v>0.43169999999999997</v>
      </c>
      <c r="V14">
        <v>2</v>
      </c>
      <c r="W14" s="69">
        <v>0.48237999999999998</v>
      </c>
      <c r="Y14" s="69"/>
      <c r="Z14" s="69"/>
    </row>
    <row r="15" spans="1:26" ht="16.5" x14ac:dyDescent="0.3">
      <c r="B15" s="50"/>
      <c r="C15" s="50"/>
      <c r="D15" s="50"/>
      <c r="E15" s="50"/>
      <c r="F15" s="50"/>
      <c r="G15" s="50"/>
      <c r="H15" s="50"/>
      <c r="I15" s="50"/>
      <c r="J15" s="50"/>
      <c r="K15" s="50"/>
      <c r="L15" s="50"/>
      <c r="M15" s="50"/>
      <c r="N15" s="50"/>
      <c r="S15">
        <v>2</v>
      </c>
      <c r="T15" s="69">
        <v>0.35627999999999999</v>
      </c>
      <c r="V15">
        <v>2</v>
      </c>
      <c r="W15" s="69">
        <v>0.34736</v>
      </c>
      <c r="Y15" s="69"/>
      <c r="Z15" s="69"/>
    </row>
    <row r="16" spans="1:26" ht="16.5" x14ac:dyDescent="0.3">
      <c r="C16" s="50"/>
      <c r="D16" s="50"/>
      <c r="E16" s="50"/>
      <c r="F16" s="50"/>
      <c r="G16" s="50"/>
      <c r="H16" s="50"/>
      <c r="I16" s="50"/>
      <c r="J16" s="50"/>
      <c r="K16" s="50"/>
      <c r="L16" s="50"/>
      <c r="M16" s="50"/>
      <c r="N16" s="50"/>
      <c r="S16">
        <v>2</v>
      </c>
      <c r="T16" s="69">
        <v>0.26129999999999998</v>
      </c>
      <c r="V16">
        <v>2</v>
      </c>
      <c r="W16" s="69">
        <v>0.25017</v>
      </c>
      <c r="Y16" s="69"/>
      <c r="Z16" s="69"/>
    </row>
    <row r="17" spans="3:26" ht="16.5" x14ac:dyDescent="0.3">
      <c r="C17" s="50"/>
      <c r="D17" s="50"/>
      <c r="E17" s="50"/>
      <c r="F17" s="50"/>
      <c r="G17" s="50"/>
      <c r="H17" s="50"/>
      <c r="I17" s="50"/>
      <c r="J17" s="50"/>
      <c r="K17" s="50"/>
      <c r="L17" s="50"/>
      <c r="M17" s="50"/>
      <c r="N17" s="50"/>
      <c r="S17">
        <v>2</v>
      </c>
      <c r="T17" s="128">
        <v>0.53152999999999995</v>
      </c>
      <c r="V17">
        <v>2</v>
      </c>
      <c r="W17" s="128">
        <v>0.49535000000000001</v>
      </c>
      <c r="Y17" s="128"/>
      <c r="Z17" s="128"/>
    </row>
    <row r="18" spans="3:26" ht="16.5" x14ac:dyDescent="0.3">
      <c r="C18" s="50"/>
      <c r="D18" s="50"/>
      <c r="E18" s="50"/>
      <c r="F18" s="50"/>
      <c r="G18" s="50"/>
      <c r="H18" s="50"/>
      <c r="I18" s="50"/>
      <c r="J18" s="50"/>
      <c r="K18" s="50"/>
      <c r="L18" s="50"/>
      <c r="M18" s="50"/>
      <c r="N18" s="50"/>
      <c r="S18">
        <v>2</v>
      </c>
      <c r="T18" s="128">
        <v>0.5605</v>
      </c>
      <c r="V18">
        <v>2</v>
      </c>
      <c r="W18" s="128">
        <v>0.51659999999999995</v>
      </c>
      <c r="Y18" s="128"/>
      <c r="Z18" s="128"/>
    </row>
    <row r="19" spans="3:26" ht="16.5" x14ac:dyDescent="0.3">
      <c r="C19" s="50"/>
      <c r="D19" s="50"/>
      <c r="E19" s="50"/>
      <c r="F19" s="50"/>
      <c r="G19" s="50"/>
      <c r="H19" s="50"/>
      <c r="I19" s="50"/>
      <c r="J19" s="50"/>
      <c r="K19" s="50"/>
      <c r="L19" s="50"/>
      <c r="M19" s="50"/>
      <c r="N19" s="50"/>
      <c r="S19">
        <v>2</v>
      </c>
      <c r="T19" s="128">
        <v>0.44336999999999999</v>
      </c>
      <c r="V19">
        <v>2</v>
      </c>
      <c r="W19" s="128">
        <v>0.46764</v>
      </c>
      <c r="Y19" s="128"/>
      <c r="Z19" s="128"/>
    </row>
    <row r="20" spans="3:26" ht="16.5" x14ac:dyDescent="0.3">
      <c r="C20" s="50"/>
      <c r="D20" s="50"/>
      <c r="E20" s="50"/>
      <c r="F20" s="50"/>
      <c r="G20" s="50"/>
      <c r="H20" s="50"/>
      <c r="I20" s="50"/>
      <c r="J20" s="50"/>
      <c r="K20" s="50"/>
      <c r="L20" s="50"/>
      <c r="M20" s="50"/>
      <c r="N20" s="50"/>
      <c r="S20">
        <v>3</v>
      </c>
      <c r="T20" s="69">
        <v>0.43855</v>
      </c>
      <c r="V20">
        <v>3</v>
      </c>
      <c r="W20" s="69">
        <v>0.44564999999999999</v>
      </c>
      <c r="Y20" s="69"/>
      <c r="Z20" s="69"/>
    </row>
    <row r="21" spans="3:26" ht="16.5" x14ac:dyDescent="0.3">
      <c r="C21" s="50"/>
      <c r="D21" s="50"/>
      <c r="F21" s="50"/>
      <c r="G21" s="50"/>
      <c r="H21" s="50"/>
      <c r="I21" s="50"/>
      <c r="J21" s="50"/>
      <c r="K21" s="50"/>
      <c r="L21" s="50"/>
      <c r="M21" s="50"/>
      <c r="N21" s="50"/>
      <c r="S21">
        <v>3</v>
      </c>
      <c r="T21" s="69">
        <v>0.40054000000000001</v>
      </c>
      <c r="V21">
        <v>3</v>
      </c>
      <c r="W21" s="69">
        <v>0.40578999999999998</v>
      </c>
      <c r="Y21" s="69"/>
      <c r="Z21" s="69"/>
    </row>
    <row r="22" spans="3:26" x14ac:dyDescent="0.25">
      <c r="S22">
        <v>3</v>
      </c>
      <c r="T22" s="69">
        <v>0.29981000000000002</v>
      </c>
      <c r="V22">
        <v>3</v>
      </c>
      <c r="W22" s="69">
        <v>0.27483000000000002</v>
      </c>
      <c r="Y22" s="69"/>
      <c r="Z22" s="69"/>
    </row>
    <row r="23" spans="3:26" x14ac:dyDescent="0.25">
      <c r="S23">
        <v>3</v>
      </c>
      <c r="T23" s="69">
        <v>0.24251</v>
      </c>
      <c r="V23">
        <v>3</v>
      </c>
      <c r="W23" s="69">
        <v>0.22581999999999999</v>
      </c>
      <c r="Y23" s="69"/>
      <c r="Z23" s="69"/>
    </row>
    <row r="24" spans="3:26" x14ac:dyDescent="0.25">
      <c r="S24">
        <v>3</v>
      </c>
      <c r="T24" s="69">
        <v>0.35132999999999998</v>
      </c>
      <c r="V24">
        <v>3</v>
      </c>
      <c r="W24" s="69">
        <v>0.41697000000000001</v>
      </c>
      <c r="Y24" s="69"/>
      <c r="Z24" s="69"/>
    </row>
    <row r="25" spans="3:26" x14ac:dyDescent="0.25">
      <c r="S25">
        <v>3</v>
      </c>
      <c r="T25" s="128">
        <v>0.51437999999999995</v>
      </c>
      <c r="V25">
        <v>3</v>
      </c>
      <c r="W25" s="128">
        <v>0.45724999999999999</v>
      </c>
      <c r="Y25" s="128"/>
      <c r="Z25" s="128"/>
    </row>
    <row r="26" spans="3:26" x14ac:dyDescent="0.25">
      <c r="S26">
        <v>3</v>
      </c>
      <c r="T26" s="128">
        <v>0.66529000000000005</v>
      </c>
      <c r="V26">
        <v>3</v>
      </c>
      <c r="W26" s="128">
        <v>0.61536000000000002</v>
      </c>
      <c r="Y26" s="128"/>
      <c r="Z26" s="128"/>
    </row>
    <row r="27" spans="3:26" x14ac:dyDescent="0.25">
      <c r="S27">
        <v>4</v>
      </c>
      <c r="T27" s="28">
        <v>0.37067</v>
      </c>
      <c r="V27">
        <v>4</v>
      </c>
      <c r="W27" s="28">
        <v>0.45230999999999999</v>
      </c>
      <c r="Y27" s="28"/>
      <c r="Z27" s="28"/>
    </row>
    <row r="28" spans="3:26" x14ac:dyDescent="0.25">
      <c r="S28">
        <v>4</v>
      </c>
      <c r="T28" s="28">
        <v>0.44330000000000003</v>
      </c>
      <c r="V28">
        <v>4</v>
      </c>
      <c r="W28" s="28">
        <v>0.45923999999999998</v>
      </c>
      <c r="Y28" s="28"/>
      <c r="Z28" s="28"/>
    </row>
    <row r="29" spans="3:26" x14ac:dyDescent="0.25">
      <c r="S29">
        <v>4</v>
      </c>
      <c r="T29" s="69">
        <v>0.25817000000000001</v>
      </c>
      <c r="V29">
        <v>4</v>
      </c>
      <c r="W29" s="69">
        <v>0.29307</v>
      </c>
      <c r="Y29" s="69"/>
      <c r="Z29" s="69"/>
    </row>
    <row r="30" spans="3:26" x14ac:dyDescent="0.25">
      <c r="S30">
        <v>4</v>
      </c>
      <c r="T30" s="128">
        <v>0.46110000000000001</v>
      </c>
      <c r="V30">
        <v>4</v>
      </c>
      <c r="W30" s="128">
        <v>0.47410000000000002</v>
      </c>
      <c r="Y30" s="128"/>
      <c r="Z30" s="128"/>
    </row>
    <row r="31" spans="3:26" x14ac:dyDescent="0.25">
      <c r="S31">
        <v>4</v>
      </c>
      <c r="T31" s="128">
        <v>0.47326000000000001</v>
      </c>
      <c r="V31">
        <v>4</v>
      </c>
      <c r="W31" s="128">
        <v>0.45167000000000002</v>
      </c>
      <c r="Y31" s="128"/>
      <c r="Z31" s="128"/>
    </row>
    <row r="32" spans="3:26" x14ac:dyDescent="0.25">
      <c r="S32">
        <v>5</v>
      </c>
      <c r="T32" s="28">
        <v>0.45065</v>
      </c>
      <c r="V32">
        <v>5</v>
      </c>
      <c r="W32" s="28">
        <v>0.42886000000000002</v>
      </c>
      <c r="Y32" s="28"/>
      <c r="Z32" s="28"/>
    </row>
    <row r="33" spans="19:26" x14ac:dyDescent="0.25">
      <c r="S33">
        <v>5</v>
      </c>
      <c r="T33" s="28">
        <v>0.4123</v>
      </c>
      <c r="V33">
        <v>5</v>
      </c>
      <c r="W33" s="28">
        <v>0.41161999999999999</v>
      </c>
      <c r="Y33" s="28"/>
      <c r="Z33" s="28"/>
    </row>
    <row r="34" spans="19:26" x14ac:dyDescent="0.25">
      <c r="S34">
        <v>5</v>
      </c>
      <c r="T34" s="69">
        <v>0.27306000000000002</v>
      </c>
      <c r="V34">
        <v>5</v>
      </c>
      <c r="W34" s="69">
        <v>0.25956000000000001</v>
      </c>
      <c r="Y34" s="69"/>
      <c r="Z34" s="69"/>
    </row>
    <row r="35" spans="19:26" x14ac:dyDescent="0.25">
      <c r="S35">
        <v>5</v>
      </c>
      <c r="T35" s="28">
        <v>0.25695000000000001</v>
      </c>
      <c r="V35">
        <v>5</v>
      </c>
      <c r="W35" s="28">
        <v>0.23136000000000001</v>
      </c>
      <c r="Y35" s="28"/>
      <c r="Z35" s="28"/>
    </row>
    <row r="36" spans="19:26" x14ac:dyDescent="0.25">
      <c r="S36">
        <v>5</v>
      </c>
      <c r="T36" s="28">
        <v>0.34854000000000002</v>
      </c>
      <c r="V36">
        <v>5</v>
      </c>
      <c r="W36" s="28">
        <v>0.40205999999999997</v>
      </c>
      <c r="Y36" s="28"/>
      <c r="Z36" s="28"/>
    </row>
    <row r="37" spans="19:26" x14ac:dyDescent="0.25">
      <c r="S37">
        <v>5</v>
      </c>
      <c r="T37" s="128">
        <v>0.49740000000000001</v>
      </c>
      <c r="V37">
        <v>5</v>
      </c>
      <c r="W37" s="128">
        <v>0.46589000000000003</v>
      </c>
      <c r="Y37" s="128"/>
      <c r="Z37" s="128"/>
    </row>
    <row r="38" spans="19:26" x14ac:dyDescent="0.25">
      <c r="S38">
        <v>5</v>
      </c>
      <c r="T38" s="128">
        <v>0.39800999999999997</v>
      </c>
      <c r="V38">
        <v>5</v>
      </c>
      <c r="W38" s="128">
        <v>0.42060999999999998</v>
      </c>
      <c r="Y38" s="128"/>
      <c r="Z38" s="128"/>
    </row>
  </sheetData>
  <mergeCells count="8">
    <mergeCell ref="S5:T5"/>
    <mergeCell ref="V5:W5"/>
    <mergeCell ref="M1:O1"/>
    <mergeCell ref="B1:C1"/>
    <mergeCell ref="D1:E1"/>
    <mergeCell ref="F1:G1"/>
    <mergeCell ref="H1:I1"/>
    <mergeCell ref="J1:K1"/>
  </mergeCells>
  <pageMargins left="0.7" right="0.7" top="0.75" bottom="0.75" header="0.3" footer="0.3"/>
  <pageSetup paperSize="9" orientation="portrait" r:id="rId1"/>
  <ignoredErrors>
    <ignoredError sqref="O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329F-9943-492B-A106-F6B84C2EBBC9}">
  <dimension ref="A1:W56"/>
  <sheetViews>
    <sheetView zoomScale="145" zoomScaleNormal="145" workbookViewId="0">
      <selection activeCell="F14" sqref="F14"/>
    </sheetView>
  </sheetViews>
  <sheetFormatPr defaultColWidth="8.85546875" defaultRowHeight="15" x14ac:dyDescent="0.25"/>
  <cols>
    <col min="1" max="1" width="11.42578125" customWidth="1"/>
    <col min="4" max="11" width="9.42578125" bestFit="1" customWidth="1"/>
  </cols>
  <sheetData>
    <row r="1" spans="1:23" ht="18" x14ac:dyDescent="0.3">
      <c r="A1" s="51" t="s">
        <v>0</v>
      </c>
      <c r="B1" s="213" t="s">
        <v>1</v>
      </c>
      <c r="C1" s="215"/>
      <c r="D1" s="216" t="s">
        <v>2</v>
      </c>
      <c r="E1" s="215"/>
      <c r="F1" s="213" t="s">
        <v>3</v>
      </c>
      <c r="G1" s="215"/>
      <c r="H1" s="213" t="s">
        <v>4</v>
      </c>
      <c r="I1" s="218"/>
      <c r="J1" s="209" t="s">
        <v>5</v>
      </c>
      <c r="K1" s="219"/>
      <c r="M1" s="243" t="s">
        <v>6</v>
      </c>
      <c r="N1" s="243"/>
      <c r="O1" s="243"/>
      <c r="P1" s="129"/>
      <c r="Q1" s="129"/>
      <c r="R1" s="129"/>
      <c r="S1" s="242" t="s">
        <v>26</v>
      </c>
      <c r="T1" s="242"/>
      <c r="V1" s="242" t="s">
        <v>25</v>
      </c>
      <c r="W1" s="242"/>
    </row>
    <row r="2" spans="1:23" ht="18" x14ac:dyDescent="0.35">
      <c r="A2" s="53" t="s">
        <v>7</v>
      </c>
      <c r="B2" s="59" t="s">
        <v>8</v>
      </c>
      <c r="C2" s="59" t="s">
        <v>9</v>
      </c>
      <c r="D2" s="54" t="s">
        <v>8</v>
      </c>
      <c r="E2" s="54" t="s">
        <v>9</v>
      </c>
      <c r="F2" s="54" t="s">
        <v>8</v>
      </c>
      <c r="G2" s="54" t="s">
        <v>9</v>
      </c>
      <c r="H2" s="54" t="s">
        <v>8</v>
      </c>
      <c r="I2" s="55" t="s">
        <v>9</v>
      </c>
      <c r="J2" s="54" t="s">
        <v>8</v>
      </c>
      <c r="K2" s="54" t="s">
        <v>9</v>
      </c>
      <c r="M2" s="17" t="s">
        <v>8</v>
      </c>
      <c r="N2" s="17" t="s">
        <v>9</v>
      </c>
      <c r="O2" s="17" t="s">
        <v>10</v>
      </c>
      <c r="P2" s="14"/>
      <c r="Q2" s="14"/>
      <c r="R2" s="14"/>
      <c r="S2">
        <v>1</v>
      </c>
      <c r="T2" s="28">
        <v>0.23200000000000001</v>
      </c>
      <c r="V2">
        <v>1</v>
      </c>
      <c r="W2" s="28">
        <v>0.158</v>
      </c>
    </row>
    <row r="3" spans="1:23" ht="15.75" x14ac:dyDescent="0.3">
      <c r="A3" s="58" t="s">
        <v>11</v>
      </c>
      <c r="B3" s="24">
        <v>0.23200000000000001</v>
      </c>
      <c r="C3" s="25">
        <v>0.158</v>
      </c>
      <c r="D3" s="60">
        <v>0.248</v>
      </c>
      <c r="E3" s="27">
        <v>0.24</v>
      </c>
      <c r="F3" s="26">
        <v>0.22</v>
      </c>
      <c r="G3" s="27">
        <v>0.307</v>
      </c>
      <c r="H3" s="24">
        <v>0.216</v>
      </c>
      <c r="I3" s="25">
        <v>0.2</v>
      </c>
      <c r="J3" s="24">
        <v>0.20599999999999999</v>
      </c>
      <c r="K3" s="25">
        <v>0.125</v>
      </c>
      <c r="M3" s="64">
        <f t="shared" ref="M3:N8" si="0">AVERAGE(B3,D3,F3,H3,J3)</f>
        <v>0.22439999999999999</v>
      </c>
      <c r="N3" s="65">
        <f t="shared" si="0"/>
        <v>0.20600000000000002</v>
      </c>
      <c r="O3" s="66">
        <f t="shared" ref="O3:O13" si="1">AVERAGE(B3:K3)</f>
        <v>0.2152</v>
      </c>
      <c r="P3" s="28"/>
      <c r="Q3" s="28"/>
      <c r="R3" s="28"/>
      <c r="S3">
        <v>1</v>
      </c>
      <c r="T3" s="61">
        <v>0.23799999999999999</v>
      </c>
      <c r="V3">
        <v>1</v>
      </c>
      <c r="W3" s="61">
        <v>0.22500000000000001</v>
      </c>
    </row>
    <row r="4" spans="1:23" ht="15.75" x14ac:dyDescent="0.3">
      <c r="A4" s="58" t="s">
        <v>14</v>
      </c>
      <c r="B4" s="62">
        <v>0.23799999999999999</v>
      </c>
      <c r="C4" s="63">
        <v>0.22500000000000001</v>
      </c>
      <c r="D4" s="61">
        <v>0.26300000000000001</v>
      </c>
      <c r="E4" s="36">
        <v>0.251</v>
      </c>
      <c r="F4" s="37">
        <v>0.246</v>
      </c>
      <c r="G4" s="36">
        <v>0.20899999999999999</v>
      </c>
      <c r="H4" s="37">
        <v>0.22500000000000001</v>
      </c>
      <c r="I4" s="36">
        <v>0.20200000000000001</v>
      </c>
      <c r="J4" s="37">
        <v>0.20899999999999999</v>
      </c>
      <c r="K4" s="36">
        <v>0.221</v>
      </c>
      <c r="M4" s="64">
        <f t="shared" si="0"/>
        <v>0.23620000000000002</v>
      </c>
      <c r="N4" s="65">
        <f t="shared" si="0"/>
        <v>0.22160000000000002</v>
      </c>
      <c r="O4" s="66">
        <f t="shared" si="1"/>
        <v>0.22890000000000002</v>
      </c>
      <c r="P4" s="28"/>
      <c r="Q4" s="28"/>
      <c r="R4" s="28"/>
      <c r="S4">
        <v>1</v>
      </c>
      <c r="T4" s="69">
        <v>0.20499999999999999</v>
      </c>
      <c r="V4">
        <v>1</v>
      </c>
      <c r="W4" s="69">
        <v>0.223</v>
      </c>
    </row>
    <row r="5" spans="1:23" ht="15.75" x14ac:dyDescent="0.3">
      <c r="A5" s="53" t="s">
        <v>15</v>
      </c>
      <c r="B5" s="40">
        <v>0.20499999999999999</v>
      </c>
      <c r="C5" s="41">
        <v>0.223</v>
      </c>
      <c r="D5" s="26">
        <v>0.24299999999999999</v>
      </c>
      <c r="E5" s="27">
        <v>0.214</v>
      </c>
      <c r="F5" s="26">
        <v>0.20699999999999999</v>
      </c>
      <c r="G5" s="42">
        <v>0.20699999999999999</v>
      </c>
      <c r="H5" s="35">
        <v>0.216</v>
      </c>
      <c r="I5" s="42">
        <v>0.20899999999999999</v>
      </c>
      <c r="J5" s="43">
        <v>0.20100000000000001</v>
      </c>
      <c r="K5" s="42">
        <v>0.215</v>
      </c>
      <c r="M5" s="64">
        <f t="shared" si="0"/>
        <v>0.21439999999999998</v>
      </c>
      <c r="N5" s="65">
        <f t="shared" ref="N5:N13" si="2">AVERAGE(C5,E5,G5,I5,K5)</f>
        <v>0.21360000000000001</v>
      </c>
      <c r="O5" s="66">
        <f t="shared" si="1"/>
        <v>0.21400000000000002</v>
      </c>
      <c r="P5" s="28"/>
      <c r="Q5" s="28"/>
      <c r="R5" s="28"/>
      <c r="S5">
        <v>1</v>
      </c>
      <c r="T5" s="70">
        <v>0.19500000000000001</v>
      </c>
      <c r="V5">
        <v>1</v>
      </c>
      <c r="W5" s="70">
        <v>0.182</v>
      </c>
    </row>
    <row r="6" spans="1:23" ht="15.75" x14ac:dyDescent="0.3">
      <c r="A6" s="53" t="s">
        <v>16</v>
      </c>
      <c r="B6" s="44">
        <v>0.19500000000000001</v>
      </c>
      <c r="C6" s="45">
        <v>0.182</v>
      </c>
      <c r="D6" s="44">
        <v>0.182</v>
      </c>
      <c r="E6" s="45">
        <v>0.182</v>
      </c>
      <c r="F6" s="44">
        <v>0.16300000000000001</v>
      </c>
      <c r="G6" s="45">
        <v>0.18099999999999999</v>
      </c>
      <c r="H6" s="44">
        <v>0.16600000000000001</v>
      </c>
      <c r="I6" s="45">
        <v>0.16200000000000001</v>
      </c>
      <c r="J6" s="44">
        <v>0.17199999999999999</v>
      </c>
      <c r="K6" s="45">
        <v>0.17799999999999999</v>
      </c>
      <c r="M6" s="24">
        <f t="shared" si="0"/>
        <v>0.17560000000000003</v>
      </c>
      <c r="N6" s="29">
        <f t="shared" si="2"/>
        <v>0.17699999999999999</v>
      </c>
      <c r="O6" s="66">
        <f t="shared" si="1"/>
        <v>0.17629999999999996</v>
      </c>
      <c r="P6" s="28"/>
      <c r="Q6" s="28"/>
      <c r="R6" s="28"/>
      <c r="S6">
        <v>1</v>
      </c>
      <c r="T6" s="70">
        <v>0.29199999999999998</v>
      </c>
      <c r="V6">
        <v>1</v>
      </c>
      <c r="W6" s="70">
        <v>0.26600000000000001</v>
      </c>
    </row>
    <row r="7" spans="1:23" ht="15.75" x14ac:dyDescent="0.3">
      <c r="A7" s="53" t="s">
        <v>18</v>
      </c>
      <c r="B7" s="46">
        <v>0.29199999999999998</v>
      </c>
      <c r="C7" s="47">
        <v>0.26600000000000001</v>
      </c>
      <c r="D7" s="46">
        <v>0.246</v>
      </c>
      <c r="E7" s="47">
        <v>0.22500000000000001</v>
      </c>
      <c r="F7" s="46">
        <v>0.246</v>
      </c>
      <c r="G7" s="47">
        <v>0.23300000000000001</v>
      </c>
      <c r="H7" s="46">
        <v>0.23699999999999999</v>
      </c>
      <c r="I7" s="47">
        <v>0.23599999999999999</v>
      </c>
      <c r="J7" s="48">
        <v>0.254</v>
      </c>
      <c r="K7" s="47">
        <v>0.28100000000000003</v>
      </c>
      <c r="M7" s="64">
        <f t="shared" si="0"/>
        <v>0.255</v>
      </c>
      <c r="N7" s="29">
        <f t="shared" si="2"/>
        <v>0.24820000000000003</v>
      </c>
      <c r="O7" s="66">
        <f t="shared" si="1"/>
        <v>0.25160000000000005</v>
      </c>
      <c r="P7" s="28"/>
      <c r="Q7" s="28"/>
      <c r="R7" s="28"/>
      <c r="S7">
        <v>1</v>
      </c>
      <c r="T7" s="28">
        <v>0.25600000000000001</v>
      </c>
      <c r="V7">
        <v>1</v>
      </c>
      <c r="W7" s="28">
        <v>0.17399999999999999</v>
      </c>
    </row>
    <row r="8" spans="1:23" ht="16.5" x14ac:dyDescent="0.25">
      <c r="A8" s="56">
        <v>9</v>
      </c>
      <c r="B8" s="38">
        <v>0.25600000000000001</v>
      </c>
      <c r="C8" s="39">
        <v>0.17399999999999999</v>
      </c>
      <c r="D8" s="28">
        <v>0.218</v>
      </c>
      <c r="E8" s="39">
        <v>0.21099999999999999</v>
      </c>
      <c r="F8" s="38">
        <v>0.23300000000000001</v>
      </c>
      <c r="G8" s="39">
        <v>0.32400000000000001</v>
      </c>
      <c r="H8" s="38">
        <v>0.26700000000000002</v>
      </c>
      <c r="I8" s="39">
        <v>0.25</v>
      </c>
      <c r="J8" s="38">
        <v>0.26500000000000001</v>
      </c>
      <c r="K8" s="39">
        <v>0.159</v>
      </c>
      <c r="M8" s="33">
        <f t="shared" si="0"/>
        <v>0.24779999999999996</v>
      </c>
      <c r="N8" s="29">
        <f t="shared" si="2"/>
        <v>0.22360000000000002</v>
      </c>
      <c r="O8" s="66">
        <f t="shared" si="1"/>
        <v>0.23570000000000002</v>
      </c>
      <c r="P8" s="28"/>
      <c r="Q8" s="28"/>
      <c r="R8" s="28"/>
      <c r="S8">
        <v>1</v>
      </c>
      <c r="T8" s="28">
        <v>0.252</v>
      </c>
      <c r="V8">
        <v>1</v>
      </c>
      <c r="W8" s="28">
        <v>0.17100000000000001</v>
      </c>
    </row>
    <row r="9" spans="1:23" ht="16.5" x14ac:dyDescent="0.3">
      <c r="A9" s="56">
        <v>10</v>
      </c>
      <c r="B9" s="38">
        <v>0.252</v>
      </c>
      <c r="C9" s="39">
        <v>0.17100000000000001</v>
      </c>
      <c r="D9" s="28">
        <v>0.24399999999999999</v>
      </c>
      <c r="E9" s="39">
        <v>0.23599999999999999</v>
      </c>
      <c r="F9" s="38">
        <v>0.20200000000000001</v>
      </c>
      <c r="G9" s="39">
        <v>0.28100000000000003</v>
      </c>
      <c r="H9" s="38">
        <v>0.27100000000000002</v>
      </c>
      <c r="I9" s="39">
        <v>0.253</v>
      </c>
      <c r="J9" s="38">
        <v>0.20399999999999999</v>
      </c>
      <c r="K9" s="39">
        <v>0.122</v>
      </c>
      <c r="M9" s="64">
        <f>AVERAGE(B9,D9,F9,H9,J9)</f>
        <v>0.2346</v>
      </c>
      <c r="N9" s="29">
        <f t="shared" si="2"/>
        <v>0.21260000000000004</v>
      </c>
      <c r="O9" s="66">
        <f t="shared" si="1"/>
        <v>0.22360000000000002</v>
      </c>
      <c r="P9" s="28"/>
      <c r="Q9" s="28"/>
      <c r="R9" s="28"/>
      <c r="S9">
        <v>1</v>
      </c>
      <c r="T9" s="70">
        <v>0.223</v>
      </c>
      <c r="V9">
        <v>1</v>
      </c>
      <c r="W9" s="70">
        <v>0.152</v>
      </c>
    </row>
    <row r="10" spans="1:23" ht="16.5" x14ac:dyDescent="0.3">
      <c r="A10" s="56">
        <v>11</v>
      </c>
      <c r="B10" s="44">
        <v>0.223</v>
      </c>
      <c r="C10" s="45">
        <v>0.152</v>
      </c>
      <c r="D10" s="70">
        <v>0.27800000000000002</v>
      </c>
      <c r="E10" s="45">
        <v>0.26900000000000002</v>
      </c>
      <c r="F10" s="44">
        <v>0.25</v>
      </c>
      <c r="G10" s="45">
        <v>0.34799999999999998</v>
      </c>
      <c r="H10" s="44">
        <v>0.214</v>
      </c>
      <c r="I10" s="45">
        <v>0.2</v>
      </c>
      <c r="J10" s="44">
        <v>0.23400000000000001</v>
      </c>
      <c r="K10" s="45">
        <v>0.14000000000000001</v>
      </c>
      <c r="M10" s="33">
        <f>AVERAGE(B10,D10,F10,H10,J10)</f>
        <v>0.23980000000000001</v>
      </c>
      <c r="N10" s="29">
        <f t="shared" si="2"/>
        <v>0.2218</v>
      </c>
      <c r="O10" s="66">
        <f t="shared" si="1"/>
        <v>0.23080000000000003</v>
      </c>
      <c r="P10" s="28"/>
      <c r="Q10" s="28"/>
      <c r="R10" s="28"/>
      <c r="S10">
        <v>1</v>
      </c>
      <c r="T10" s="28">
        <v>0.24399999999999999</v>
      </c>
      <c r="V10">
        <v>1</v>
      </c>
      <c r="W10" s="28">
        <v>0.16600000000000001</v>
      </c>
    </row>
    <row r="11" spans="1:23" ht="16.5" x14ac:dyDescent="0.25">
      <c r="A11" s="56">
        <v>12</v>
      </c>
      <c r="B11" s="38">
        <v>0.24399999999999999</v>
      </c>
      <c r="C11" s="39">
        <v>0.16600000000000001</v>
      </c>
      <c r="D11" s="28">
        <v>0.21099999999999999</v>
      </c>
      <c r="E11" s="39">
        <v>0.20399999999999999</v>
      </c>
      <c r="F11" s="38">
        <v>0.216</v>
      </c>
      <c r="G11" s="39">
        <v>0.3</v>
      </c>
      <c r="H11" s="38">
        <v>0.14799999999999999</v>
      </c>
      <c r="I11" s="39">
        <v>0.13800000000000001</v>
      </c>
      <c r="J11" s="38">
        <v>0.151</v>
      </c>
      <c r="K11" s="39">
        <v>0.09</v>
      </c>
      <c r="M11" s="33">
        <f>AVERAGE(B11,D11,F11,H11,J11)</f>
        <v>0.19400000000000001</v>
      </c>
      <c r="N11" s="29">
        <f t="shared" si="2"/>
        <v>0.17959999999999998</v>
      </c>
      <c r="O11" s="66">
        <f t="shared" si="1"/>
        <v>0.18679999999999999</v>
      </c>
      <c r="P11" s="28"/>
      <c r="Q11" s="28"/>
      <c r="R11" s="28"/>
      <c r="S11">
        <v>1</v>
      </c>
      <c r="T11" s="28">
        <v>0.188</v>
      </c>
      <c r="V11">
        <v>1</v>
      </c>
      <c r="W11" s="28">
        <v>0.128</v>
      </c>
    </row>
    <row r="12" spans="1:23" ht="16.5" x14ac:dyDescent="0.3">
      <c r="A12" s="56">
        <v>13</v>
      </c>
      <c r="B12" s="38">
        <v>0.188</v>
      </c>
      <c r="C12" s="39">
        <v>0.128</v>
      </c>
      <c r="D12" s="28">
        <v>0.29099999999999998</v>
      </c>
      <c r="E12" s="39">
        <v>0.28199999999999997</v>
      </c>
      <c r="F12" s="38">
        <v>0.20100000000000001</v>
      </c>
      <c r="G12" s="39">
        <v>0.27900000000000003</v>
      </c>
      <c r="H12" s="38">
        <v>0.18</v>
      </c>
      <c r="I12" s="39">
        <v>0.16800000000000001</v>
      </c>
      <c r="J12" s="38">
        <v>0.18</v>
      </c>
      <c r="K12" s="39">
        <v>0.108</v>
      </c>
      <c r="M12" s="33">
        <f>AVERAGE(B12,D12,F12,H12,J12)</f>
        <v>0.20799999999999996</v>
      </c>
      <c r="N12" s="29">
        <f t="shared" si="2"/>
        <v>0.193</v>
      </c>
      <c r="O12" s="34">
        <f t="shared" si="1"/>
        <v>0.20049999999999998</v>
      </c>
      <c r="P12" s="28"/>
      <c r="Q12" s="28"/>
      <c r="R12" s="28"/>
      <c r="S12">
        <v>1</v>
      </c>
      <c r="T12" s="70">
        <v>0.30599999999999999</v>
      </c>
      <c r="V12">
        <v>1</v>
      </c>
      <c r="W12" s="130">
        <v>0.308</v>
      </c>
    </row>
    <row r="13" spans="1:23" ht="16.5" x14ac:dyDescent="0.3">
      <c r="A13" s="56">
        <v>14</v>
      </c>
      <c r="B13" s="71">
        <v>0.30599999999999999</v>
      </c>
      <c r="C13" s="72">
        <v>0.308</v>
      </c>
      <c r="D13" s="73">
        <v>0.32</v>
      </c>
      <c r="E13" s="72">
        <v>0.32200000000000001</v>
      </c>
      <c r="F13" s="74">
        <v>0.30399999999999999</v>
      </c>
      <c r="G13" s="72">
        <v>0.28199999999999997</v>
      </c>
      <c r="H13" s="74">
        <v>0.38400000000000001</v>
      </c>
      <c r="I13" s="72">
        <v>0.312</v>
      </c>
      <c r="J13" s="74">
        <v>0.38300000000000001</v>
      </c>
      <c r="K13" s="72">
        <v>0.30399999999999999</v>
      </c>
      <c r="M13" s="33">
        <f>AVERAGE(B13,D13,F13,H13,J13)</f>
        <v>0.33940000000000003</v>
      </c>
      <c r="N13" s="29">
        <f t="shared" si="2"/>
        <v>0.30559999999999998</v>
      </c>
      <c r="O13" s="34">
        <f t="shared" si="1"/>
        <v>0.32249999999999995</v>
      </c>
      <c r="P13" s="28"/>
      <c r="Q13" s="28"/>
      <c r="R13" s="28"/>
      <c r="S13">
        <v>2</v>
      </c>
      <c r="T13" s="69">
        <v>0.248</v>
      </c>
      <c r="V13">
        <v>2</v>
      </c>
      <c r="W13" s="69">
        <v>0.24</v>
      </c>
    </row>
    <row r="14" spans="1:23" ht="16.5" x14ac:dyDescent="0.3">
      <c r="A14" s="18"/>
      <c r="B14" s="52"/>
      <c r="C14" s="52"/>
      <c r="D14" s="52"/>
      <c r="E14" s="52"/>
      <c r="F14" s="52"/>
      <c r="G14" s="52"/>
      <c r="H14" s="52"/>
      <c r="I14" s="52"/>
      <c r="J14" s="52"/>
      <c r="K14" s="52"/>
      <c r="S14">
        <v>2</v>
      </c>
      <c r="T14" s="61">
        <v>0.26300000000000001</v>
      </c>
      <c r="V14">
        <v>2</v>
      </c>
      <c r="W14" s="61">
        <v>0.251</v>
      </c>
    </row>
    <row r="15" spans="1:23" ht="16.5" x14ac:dyDescent="0.3">
      <c r="A15" s="50"/>
      <c r="B15" s="50"/>
      <c r="C15" s="50"/>
      <c r="D15" s="50"/>
      <c r="E15" s="50"/>
      <c r="F15" s="50"/>
      <c r="G15" s="50"/>
      <c r="H15" s="50"/>
      <c r="I15" s="50"/>
      <c r="J15" s="50"/>
      <c r="K15" s="50"/>
      <c r="S15">
        <v>2</v>
      </c>
      <c r="T15" s="69">
        <v>0.24299999999999999</v>
      </c>
      <c r="V15">
        <v>2</v>
      </c>
      <c r="W15" s="69">
        <v>0.214</v>
      </c>
    </row>
    <row r="16" spans="1:23" ht="16.5" x14ac:dyDescent="0.3">
      <c r="A16" s="50"/>
      <c r="B16" s="50"/>
      <c r="C16" s="50"/>
      <c r="D16" s="50"/>
      <c r="E16" s="50"/>
      <c r="F16" s="50"/>
      <c r="G16" s="50"/>
      <c r="H16" s="50"/>
      <c r="I16" s="50"/>
      <c r="J16" s="50"/>
      <c r="K16" s="50"/>
      <c r="S16">
        <v>2</v>
      </c>
      <c r="T16" s="70">
        <v>0.182</v>
      </c>
      <c r="V16">
        <v>2</v>
      </c>
      <c r="W16" s="70">
        <v>0.182</v>
      </c>
    </row>
    <row r="17" spans="1:23" ht="16.5" x14ac:dyDescent="0.3">
      <c r="A17" s="50"/>
      <c r="B17" s="50"/>
      <c r="C17" s="50"/>
      <c r="D17" s="50"/>
      <c r="E17" s="50"/>
      <c r="F17" s="50"/>
      <c r="G17" s="50"/>
      <c r="H17" s="50"/>
      <c r="I17" s="50"/>
      <c r="J17" s="50"/>
      <c r="K17" s="50"/>
      <c r="S17">
        <v>2</v>
      </c>
      <c r="T17" s="70">
        <v>0.246</v>
      </c>
      <c r="V17">
        <v>2</v>
      </c>
      <c r="W17" s="70">
        <v>0.22500000000000001</v>
      </c>
    </row>
    <row r="18" spans="1:23" ht="16.5" x14ac:dyDescent="0.3">
      <c r="A18" s="50"/>
      <c r="B18" s="50"/>
      <c r="C18" s="50"/>
      <c r="D18" s="50"/>
      <c r="E18" s="50"/>
      <c r="F18" s="50"/>
      <c r="G18" s="50"/>
      <c r="H18" s="50"/>
      <c r="I18" s="50"/>
      <c r="J18" s="50"/>
      <c r="K18" s="50"/>
      <c r="S18">
        <v>2</v>
      </c>
      <c r="T18" s="28">
        <v>0.218</v>
      </c>
      <c r="V18">
        <v>2</v>
      </c>
      <c r="W18" s="28">
        <v>0.21099999999999999</v>
      </c>
    </row>
    <row r="19" spans="1:23" ht="16.5" x14ac:dyDescent="0.3">
      <c r="A19" s="50"/>
      <c r="B19" s="50"/>
      <c r="C19" s="50"/>
      <c r="D19" s="50"/>
      <c r="E19" s="50"/>
      <c r="F19" s="50"/>
      <c r="G19" s="50"/>
      <c r="H19" s="50"/>
      <c r="I19" s="50"/>
      <c r="J19" s="50"/>
      <c r="K19" s="50"/>
      <c r="S19">
        <v>2</v>
      </c>
      <c r="T19" s="28">
        <v>0.24399999999999999</v>
      </c>
      <c r="V19">
        <v>2</v>
      </c>
      <c r="W19" s="28">
        <v>0.23599999999999999</v>
      </c>
    </row>
    <row r="20" spans="1:23" ht="16.5" x14ac:dyDescent="0.3">
      <c r="A20" s="50"/>
      <c r="B20" s="50"/>
      <c r="C20" s="50"/>
      <c r="D20" s="50"/>
      <c r="E20" s="50"/>
      <c r="F20" s="50"/>
      <c r="G20" s="50"/>
      <c r="H20" s="50"/>
      <c r="I20" s="50"/>
      <c r="J20" s="50"/>
      <c r="K20" s="50"/>
      <c r="S20">
        <v>2</v>
      </c>
      <c r="T20" s="70">
        <v>0.27800000000000002</v>
      </c>
      <c r="V20">
        <v>2</v>
      </c>
      <c r="W20" s="70">
        <v>0.26900000000000002</v>
      </c>
    </row>
    <row r="21" spans="1:23" ht="16.5" x14ac:dyDescent="0.3">
      <c r="A21" s="50"/>
      <c r="B21" s="50"/>
      <c r="C21" s="50"/>
      <c r="D21" s="50"/>
      <c r="E21" s="50"/>
      <c r="F21" s="50"/>
      <c r="G21" s="50"/>
      <c r="H21" s="50"/>
      <c r="I21" s="50"/>
      <c r="J21" s="50"/>
      <c r="K21" s="50"/>
      <c r="S21">
        <v>2</v>
      </c>
      <c r="T21" s="28">
        <v>0.21099999999999999</v>
      </c>
      <c r="V21">
        <v>2</v>
      </c>
      <c r="W21" s="28">
        <v>0.20399999999999999</v>
      </c>
    </row>
    <row r="22" spans="1:23" ht="16.5" x14ac:dyDescent="0.3">
      <c r="A22" s="50"/>
      <c r="B22" s="50"/>
      <c r="C22" s="50"/>
      <c r="D22" s="50"/>
      <c r="E22" s="50"/>
      <c r="F22" s="50"/>
      <c r="G22" s="50"/>
      <c r="H22" s="50"/>
      <c r="I22" s="50"/>
      <c r="J22" s="50"/>
      <c r="K22" s="50"/>
      <c r="S22">
        <v>2</v>
      </c>
      <c r="T22" s="28">
        <v>0.29099999999999998</v>
      </c>
      <c r="V22">
        <v>2</v>
      </c>
      <c r="W22" s="28">
        <v>0.28199999999999997</v>
      </c>
    </row>
    <row r="23" spans="1:23" ht="16.5" x14ac:dyDescent="0.3">
      <c r="A23" s="50"/>
      <c r="B23" s="50"/>
      <c r="C23" s="50"/>
      <c r="D23" s="50"/>
      <c r="E23" s="50"/>
      <c r="F23" s="50"/>
      <c r="G23" s="50"/>
      <c r="H23" s="50"/>
      <c r="I23" s="50"/>
      <c r="J23" s="50"/>
      <c r="K23" s="50"/>
      <c r="S23">
        <v>2</v>
      </c>
      <c r="T23" s="130">
        <v>0.32</v>
      </c>
      <c r="V23">
        <v>2</v>
      </c>
      <c r="W23" s="130">
        <v>0.32200000000000001</v>
      </c>
    </row>
    <row r="24" spans="1:23" ht="16.5" x14ac:dyDescent="0.3">
      <c r="A24" s="50"/>
      <c r="B24" s="50"/>
      <c r="C24" s="50"/>
      <c r="D24" s="50"/>
      <c r="E24" s="50"/>
      <c r="F24" s="50"/>
      <c r="G24" s="50"/>
      <c r="H24" s="50"/>
      <c r="I24" s="50"/>
      <c r="J24" s="50"/>
      <c r="K24" s="50"/>
      <c r="S24">
        <v>3</v>
      </c>
      <c r="T24" s="69">
        <v>0.22</v>
      </c>
      <c r="V24">
        <v>3</v>
      </c>
      <c r="W24" s="69">
        <v>0.307</v>
      </c>
    </row>
    <row r="25" spans="1:23" ht="16.5" x14ac:dyDescent="0.3">
      <c r="A25" s="50"/>
      <c r="B25" s="50"/>
      <c r="C25" s="50"/>
      <c r="D25" s="50"/>
      <c r="E25" s="50"/>
      <c r="F25" s="50"/>
      <c r="G25" s="50"/>
      <c r="H25" s="50"/>
      <c r="I25" s="50"/>
      <c r="J25" s="50"/>
      <c r="K25" s="50"/>
      <c r="S25">
        <v>3</v>
      </c>
      <c r="T25" s="61">
        <v>0.246</v>
      </c>
      <c r="V25">
        <v>3</v>
      </c>
      <c r="W25" s="61">
        <v>0.20899999999999999</v>
      </c>
    </row>
    <row r="26" spans="1:23" ht="16.5" x14ac:dyDescent="0.3">
      <c r="A26" s="50"/>
      <c r="B26" s="50"/>
      <c r="C26" s="50"/>
      <c r="D26" s="50"/>
      <c r="E26" s="50"/>
      <c r="F26" s="50"/>
      <c r="G26" s="50"/>
      <c r="H26" s="50"/>
      <c r="I26" s="50"/>
      <c r="J26" s="50"/>
      <c r="K26" s="50"/>
      <c r="S26">
        <v>3</v>
      </c>
      <c r="T26" s="69">
        <v>0.20699999999999999</v>
      </c>
      <c r="V26">
        <v>3</v>
      </c>
      <c r="W26" s="61">
        <v>0.20699999999999999</v>
      </c>
    </row>
    <row r="27" spans="1:23" ht="16.5" x14ac:dyDescent="0.3">
      <c r="A27" s="50"/>
      <c r="B27" s="50"/>
      <c r="C27" s="50"/>
      <c r="D27" s="50"/>
      <c r="E27" s="50"/>
      <c r="F27" s="50"/>
      <c r="G27" s="50"/>
      <c r="H27" s="50"/>
      <c r="I27" s="50"/>
      <c r="J27" s="50"/>
      <c r="K27" s="50"/>
      <c r="S27">
        <v>3</v>
      </c>
      <c r="T27" s="70">
        <v>0.16300000000000001</v>
      </c>
      <c r="V27">
        <v>3</v>
      </c>
      <c r="W27" s="70">
        <v>0.18099999999999999</v>
      </c>
    </row>
    <row r="28" spans="1:23" ht="16.5" x14ac:dyDescent="0.3">
      <c r="A28" s="50"/>
      <c r="B28" s="50"/>
      <c r="C28" s="50"/>
      <c r="D28" s="50"/>
      <c r="E28" s="50"/>
      <c r="F28" s="50"/>
      <c r="G28" s="50"/>
      <c r="H28" s="50"/>
      <c r="I28" s="50"/>
      <c r="J28" s="50"/>
      <c r="K28" s="50"/>
      <c r="S28">
        <v>3</v>
      </c>
      <c r="T28" s="70">
        <v>0.246</v>
      </c>
      <c r="V28">
        <v>3</v>
      </c>
      <c r="W28" s="70">
        <v>0.23300000000000001</v>
      </c>
    </row>
    <row r="29" spans="1:23" ht="16.5" x14ac:dyDescent="0.3">
      <c r="A29" s="50"/>
      <c r="B29" s="50"/>
      <c r="C29" s="50"/>
      <c r="D29" s="50"/>
      <c r="E29" s="50"/>
      <c r="F29" s="50"/>
      <c r="G29" s="50"/>
      <c r="H29" s="50"/>
      <c r="I29" s="50"/>
      <c r="J29" s="50"/>
      <c r="K29" s="50"/>
      <c r="S29">
        <v>3</v>
      </c>
      <c r="T29" s="28">
        <v>0.23300000000000001</v>
      </c>
      <c r="V29">
        <v>3</v>
      </c>
      <c r="W29" s="28">
        <v>0.32400000000000001</v>
      </c>
    </row>
    <row r="30" spans="1:23" ht="16.5" x14ac:dyDescent="0.3">
      <c r="A30" s="50"/>
      <c r="B30" s="50"/>
      <c r="C30" s="50"/>
      <c r="D30" s="50"/>
      <c r="E30" s="50"/>
      <c r="F30" s="50"/>
      <c r="G30" s="50"/>
      <c r="H30" s="50"/>
      <c r="I30" s="50"/>
      <c r="J30" s="50"/>
      <c r="K30" s="50"/>
      <c r="S30">
        <v>3</v>
      </c>
      <c r="T30" s="28">
        <v>0.20200000000000001</v>
      </c>
      <c r="V30">
        <v>3</v>
      </c>
      <c r="W30" s="28">
        <v>0.28100000000000003</v>
      </c>
    </row>
    <row r="31" spans="1:23" ht="16.5" x14ac:dyDescent="0.3">
      <c r="A31" s="50"/>
      <c r="B31" s="50"/>
      <c r="C31" s="50"/>
      <c r="D31" s="50"/>
      <c r="E31" s="50"/>
      <c r="F31" s="50"/>
      <c r="G31" s="50"/>
      <c r="H31" s="50"/>
      <c r="I31" s="50"/>
      <c r="J31" s="50"/>
      <c r="K31" s="50"/>
      <c r="S31">
        <v>3</v>
      </c>
      <c r="T31" s="70">
        <v>0.25</v>
      </c>
      <c r="V31">
        <v>3</v>
      </c>
      <c r="W31" s="70">
        <v>0.34799999999999998</v>
      </c>
    </row>
    <row r="32" spans="1:23" ht="16.5" x14ac:dyDescent="0.3">
      <c r="A32" s="50"/>
      <c r="B32" s="50"/>
      <c r="C32" s="50"/>
      <c r="D32" s="50"/>
      <c r="E32" s="50"/>
      <c r="F32" s="50"/>
      <c r="G32" s="50"/>
      <c r="H32" s="50"/>
      <c r="I32" s="50"/>
      <c r="J32" s="50"/>
      <c r="K32" s="50"/>
      <c r="S32">
        <v>3</v>
      </c>
      <c r="T32" s="28">
        <v>0.216</v>
      </c>
      <c r="V32">
        <v>3</v>
      </c>
      <c r="W32" s="28">
        <v>0.3</v>
      </c>
    </row>
    <row r="33" spans="1:23" ht="16.5" x14ac:dyDescent="0.3">
      <c r="A33" s="50"/>
      <c r="B33" s="50"/>
      <c r="C33" s="50"/>
      <c r="D33" s="50"/>
      <c r="E33" s="50"/>
      <c r="F33" s="50"/>
      <c r="G33" s="50"/>
      <c r="H33" s="50"/>
      <c r="I33" s="50"/>
      <c r="J33" s="50"/>
      <c r="K33" s="50"/>
      <c r="S33">
        <v>3</v>
      </c>
      <c r="T33" s="28">
        <v>0.20100000000000001</v>
      </c>
      <c r="V33">
        <v>3</v>
      </c>
      <c r="W33" s="28">
        <v>0.27900000000000003</v>
      </c>
    </row>
    <row r="34" spans="1:23" ht="16.5" x14ac:dyDescent="0.3">
      <c r="A34" s="50"/>
      <c r="B34" s="50"/>
      <c r="C34" s="50"/>
      <c r="D34" s="50"/>
      <c r="E34" s="50"/>
      <c r="F34" s="50"/>
      <c r="G34" s="50"/>
      <c r="H34" s="50"/>
      <c r="I34" s="50"/>
      <c r="J34" s="50"/>
      <c r="K34" s="50"/>
      <c r="S34">
        <v>3</v>
      </c>
      <c r="T34" s="130">
        <v>0.30399999999999999</v>
      </c>
      <c r="V34">
        <v>3</v>
      </c>
      <c r="W34" s="130">
        <v>0.28199999999999997</v>
      </c>
    </row>
    <row r="35" spans="1:23" x14ac:dyDescent="0.25">
      <c r="S35">
        <v>4</v>
      </c>
      <c r="T35" s="28">
        <v>0.216</v>
      </c>
      <c r="V35">
        <v>4</v>
      </c>
      <c r="W35" s="28">
        <v>0.2</v>
      </c>
    </row>
    <row r="36" spans="1:23" ht="15.75" x14ac:dyDescent="0.3">
      <c r="S36">
        <v>4</v>
      </c>
      <c r="T36" s="61">
        <v>0.22500000000000001</v>
      </c>
      <c r="V36">
        <v>4</v>
      </c>
      <c r="W36" s="61">
        <v>0.20200000000000001</v>
      </c>
    </row>
    <row r="37" spans="1:23" ht="15.75" x14ac:dyDescent="0.3">
      <c r="S37">
        <v>4</v>
      </c>
      <c r="T37" s="61">
        <v>0.216</v>
      </c>
      <c r="V37">
        <v>4</v>
      </c>
      <c r="W37" s="61">
        <v>0.20899999999999999</v>
      </c>
    </row>
    <row r="38" spans="1:23" ht="15.75" x14ac:dyDescent="0.3">
      <c r="S38">
        <v>4</v>
      </c>
      <c r="T38" s="70">
        <v>0.16600000000000001</v>
      </c>
      <c r="V38">
        <v>4</v>
      </c>
      <c r="W38" s="70">
        <v>0.16200000000000001</v>
      </c>
    </row>
    <row r="39" spans="1:23" ht="15.75" x14ac:dyDescent="0.3">
      <c r="S39">
        <v>4</v>
      </c>
      <c r="T39" s="70">
        <v>0.23699999999999999</v>
      </c>
      <c r="V39">
        <v>4</v>
      </c>
      <c r="W39" s="70">
        <v>0.23599999999999999</v>
      </c>
    </row>
    <row r="40" spans="1:23" x14ac:dyDescent="0.25">
      <c r="S40">
        <v>4</v>
      </c>
      <c r="T40" s="28">
        <v>0.26700000000000002</v>
      </c>
      <c r="V40">
        <v>4</v>
      </c>
      <c r="W40" s="28">
        <v>0.25</v>
      </c>
    </row>
    <row r="41" spans="1:23" x14ac:dyDescent="0.25">
      <c r="S41">
        <v>4</v>
      </c>
      <c r="T41" s="28">
        <v>0.27100000000000002</v>
      </c>
      <c r="V41">
        <v>4</v>
      </c>
      <c r="W41" s="28">
        <v>0.253</v>
      </c>
    </row>
    <row r="42" spans="1:23" ht="15.75" x14ac:dyDescent="0.3">
      <c r="S42">
        <v>4</v>
      </c>
      <c r="T42" s="70">
        <v>0.214</v>
      </c>
      <c r="V42">
        <v>4</v>
      </c>
      <c r="W42" s="70">
        <v>0.2</v>
      </c>
    </row>
    <row r="43" spans="1:23" x14ac:dyDescent="0.25">
      <c r="S43">
        <v>4</v>
      </c>
      <c r="T43" s="28">
        <v>0.14799999999999999</v>
      </c>
      <c r="V43">
        <v>4</v>
      </c>
      <c r="W43" s="28">
        <v>0.13800000000000001</v>
      </c>
    </row>
    <row r="44" spans="1:23" x14ac:dyDescent="0.25">
      <c r="S44">
        <v>4</v>
      </c>
      <c r="T44" s="28">
        <v>0.18</v>
      </c>
      <c r="V44">
        <v>4</v>
      </c>
      <c r="W44" s="28">
        <v>0.16800000000000001</v>
      </c>
    </row>
    <row r="45" spans="1:23" ht="15.75" x14ac:dyDescent="0.3">
      <c r="S45">
        <v>4</v>
      </c>
      <c r="T45" s="130">
        <v>0.38400000000000001</v>
      </c>
      <c r="V45">
        <v>4</v>
      </c>
      <c r="W45" s="130">
        <v>0.312</v>
      </c>
    </row>
    <row r="46" spans="1:23" x14ac:dyDescent="0.25">
      <c r="S46">
        <v>5</v>
      </c>
      <c r="T46" s="28">
        <v>0.20599999999999999</v>
      </c>
      <c r="V46">
        <v>5</v>
      </c>
      <c r="W46" s="28">
        <v>0.125</v>
      </c>
    </row>
    <row r="47" spans="1:23" ht="15.75" x14ac:dyDescent="0.3">
      <c r="S47">
        <v>5</v>
      </c>
      <c r="T47" s="61">
        <v>0.20899999999999999</v>
      </c>
      <c r="V47">
        <v>5</v>
      </c>
      <c r="W47" s="61">
        <v>0.221</v>
      </c>
    </row>
    <row r="48" spans="1:23" ht="15.75" x14ac:dyDescent="0.3">
      <c r="S48">
        <v>5</v>
      </c>
      <c r="T48" s="61">
        <v>0.20100000000000001</v>
      </c>
      <c r="V48">
        <v>5</v>
      </c>
      <c r="W48" s="61">
        <v>0.215</v>
      </c>
    </row>
    <row r="49" spans="19:23" ht="15.75" x14ac:dyDescent="0.3">
      <c r="S49">
        <v>5</v>
      </c>
      <c r="T49" s="70">
        <v>0.17199999999999999</v>
      </c>
      <c r="V49">
        <v>5</v>
      </c>
      <c r="W49" s="70">
        <v>0.17799999999999999</v>
      </c>
    </row>
    <row r="50" spans="19:23" ht="15.75" x14ac:dyDescent="0.3">
      <c r="S50">
        <v>5</v>
      </c>
      <c r="T50" s="70">
        <v>0.254</v>
      </c>
      <c r="V50">
        <v>5</v>
      </c>
      <c r="W50" s="70">
        <v>0.28100000000000003</v>
      </c>
    </row>
    <row r="51" spans="19:23" x14ac:dyDescent="0.25">
      <c r="S51">
        <v>5</v>
      </c>
      <c r="T51" s="28">
        <v>0.26500000000000001</v>
      </c>
      <c r="V51">
        <v>5</v>
      </c>
      <c r="W51" s="28">
        <v>0.159</v>
      </c>
    </row>
    <row r="52" spans="19:23" x14ac:dyDescent="0.25">
      <c r="S52">
        <v>5</v>
      </c>
      <c r="T52" s="28">
        <v>0.20399999999999999</v>
      </c>
      <c r="V52">
        <v>5</v>
      </c>
      <c r="W52" s="28">
        <v>0.122</v>
      </c>
    </row>
    <row r="53" spans="19:23" ht="15.75" x14ac:dyDescent="0.3">
      <c r="S53">
        <v>5</v>
      </c>
      <c r="T53" s="70">
        <v>0.23400000000000001</v>
      </c>
      <c r="V53">
        <v>5</v>
      </c>
      <c r="W53" s="70">
        <v>0.14000000000000001</v>
      </c>
    </row>
    <row r="54" spans="19:23" x14ac:dyDescent="0.25">
      <c r="S54">
        <v>5</v>
      </c>
      <c r="T54" s="28">
        <v>0.151</v>
      </c>
      <c r="V54">
        <v>5</v>
      </c>
      <c r="W54" s="28">
        <v>0.09</v>
      </c>
    </row>
    <row r="55" spans="19:23" x14ac:dyDescent="0.25">
      <c r="S55">
        <v>5</v>
      </c>
      <c r="T55" s="28">
        <v>0.18</v>
      </c>
      <c r="V55">
        <v>5</v>
      </c>
      <c r="W55" s="28">
        <v>0.108</v>
      </c>
    </row>
    <row r="56" spans="19:23" ht="15.75" x14ac:dyDescent="0.3">
      <c r="S56">
        <v>5</v>
      </c>
      <c r="T56" s="130">
        <v>0.38300000000000001</v>
      </c>
      <c r="V56">
        <v>5</v>
      </c>
      <c r="W56" s="130">
        <v>0.30399999999999999</v>
      </c>
    </row>
  </sheetData>
  <mergeCells count="8">
    <mergeCell ref="S1:T1"/>
    <mergeCell ref="V1:W1"/>
    <mergeCell ref="M1:O1"/>
    <mergeCell ref="B1:C1"/>
    <mergeCell ref="D1:E1"/>
    <mergeCell ref="F1:G1"/>
    <mergeCell ref="H1:I1"/>
    <mergeCell ref="J1:K1"/>
  </mergeCells>
  <pageMargins left="0.7" right="0.7" top="0.75" bottom="0.75" header="0.3" footer="0.3"/>
  <ignoredErrors>
    <ignoredError sqref="O8:O13"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6AB5-6AD2-4590-84DB-14EA4A4CF92B}">
  <dimension ref="A1:K7"/>
  <sheetViews>
    <sheetView zoomScale="205" zoomScaleNormal="205" workbookViewId="0">
      <selection activeCell="K7" sqref="K7"/>
    </sheetView>
  </sheetViews>
  <sheetFormatPr defaultColWidth="8.85546875" defaultRowHeight="15" x14ac:dyDescent="0.25"/>
  <cols>
    <col min="1" max="1" width="10.28515625" customWidth="1"/>
  </cols>
  <sheetData>
    <row r="1" spans="1:11" ht="18" x14ac:dyDescent="0.35">
      <c r="A1" s="9" t="s">
        <v>32</v>
      </c>
      <c r="B1" s="244" t="s">
        <v>1</v>
      </c>
      <c r="C1" s="245"/>
      <c r="D1" s="246" t="s">
        <v>2</v>
      </c>
      <c r="E1" s="245"/>
      <c r="F1" s="244" t="s">
        <v>3</v>
      </c>
      <c r="G1" s="245"/>
      <c r="H1" s="244" t="s">
        <v>4</v>
      </c>
      <c r="I1" s="247"/>
      <c r="J1" s="248" t="s">
        <v>5</v>
      </c>
      <c r="K1" s="249"/>
    </row>
    <row r="2" spans="1:11" ht="18" x14ac:dyDescent="0.35">
      <c r="A2" s="12" t="s">
        <v>7</v>
      </c>
      <c r="B2" s="22" t="s">
        <v>8</v>
      </c>
      <c r="C2" s="22" t="s">
        <v>9</v>
      </c>
      <c r="D2" s="22" t="s">
        <v>8</v>
      </c>
      <c r="E2" s="22" t="s">
        <v>9</v>
      </c>
      <c r="F2" s="22" t="s">
        <v>8</v>
      </c>
      <c r="G2" s="22" t="s">
        <v>9</v>
      </c>
      <c r="H2" s="22" t="s">
        <v>8</v>
      </c>
      <c r="I2" s="23" t="s">
        <v>9</v>
      </c>
      <c r="J2" s="22" t="s">
        <v>8</v>
      </c>
      <c r="K2" s="22" t="s">
        <v>9</v>
      </c>
    </row>
    <row r="3" spans="1:11" ht="21.75" x14ac:dyDescent="0.25">
      <c r="A3" s="99" t="s">
        <v>11</v>
      </c>
      <c r="B3" s="64" t="s">
        <v>35</v>
      </c>
      <c r="C3" s="65" t="s">
        <v>35</v>
      </c>
      <c r="D3" s="67" t="s">
        <v>35</v>
      </c>
      <c r="E3" s="68" t="s">
        <v>35</v>
      </c>
      <c r="F3" s="123" t="s">
        <v>35</v>
      </c>
      <c r="G3" s="123" t="s">
        <v>33</v>
      </c>
      <c r="H3" s="64" t="s">
        <v>34</v>
      </c>
      <c r="I3" s="66" t="s">
        <v>33</v>
      </c>
      <c r="J3" s="64" t="s">
        <v>33</v>
      </c>
      <c r="K3" s="66" t="s">
        <v>35</v>
      </c>
    </row>
    <row r="4" spans="1:11" ht="21.75" x14ac:dyDescent="0.25">
      <c r="A4" s="99" t="s">
        <v>14</v>
      </c>
      <c r="B4" s="64" t="s">
        <v>33</v>
      </c>
      <c r="C4" s="66" t="s">
        <v>33</v>
      </c>
      <c r="D4" s="67" t="s">
        <v>33</v>
      </c>
      <c r="E4" s="68" t="s">
        <v>36</v>
      </c>
      <c r="F4" s="67" t="s">
        <v>35</v>
      </c>
      <c r="G4" s="68" t="s">
        <v>35</v>
      </c>
      <c r="H4" s="64" t="s">
        <v>35</v>
      </c>
      <c r="I4" s="66" t="s">
        <v>35</v>
      </c>
      <c r="J4" s="65" t="s">
        <v>33</v>
      </c>
      <c r="K4" s="66" t="s">
        <v>35</v>
      </c>
    </row>
    <row r="5" spans="1:11" ht="21.75" x14ac:dyDescent="0.25">
      <c r="A5" s="99" t="s">
        <v>15</v>
      </c>
      <c r="B5" s="30" t="s">
        <v>34</v>
      </c>
      <c r="C5" s="31" t="s">
        <v>36</v>
      </c>
      <c r="D5" s="30" t="s">
        <v>36</v>
      </c>
      <c r="E5" s="31" t="s">
        <v>34</v>
      </c>
      <c r="F5" s="30" t="s">
        <v>35</v>
      </c>
      <c r="G5" s="31" t="s">
        <v>36</v>
      </c>
      <c r="H5" s="30" t="s">
        <v>36</v>
      </c>
      <c r="I5" s="31" t="s">
        <v>35</v>
      </c>
      <c r="J5" s="32" t="s">
        <v>35</v>
      </c>
      <c r="K5" s="31" t="s">
        <v>36</v>
      </c>
    </row>
    <row r="6" spans="1:11" ht="21.75" x14ac:dyDescent="0.25">
      <c r="A6" s="99" t="s">
        <v>16</v>
      </c>
      <c r="B6" s="64" t="s">
        <v>36</v>
      </c>
      <c r="C6" s="65" t="s">
        <v>36</v>
      </c>
      <c r="D6" s="67" t="s">
        <v>17</v>
      </c>
      <c r="E6" s="68" t="s">
        <v>17</v>
      </c>
      <c r="F6" s="67" t="s">
        <v>33</v>
      </c>
      <c r="G6" s="68" t="s">
        <v>35</v>
      </c>
      <c r="H6" s="64" t="s">
        <v>17</v>
      </c>
      <c r="I6" s="66" t="s">
        <v>17</v>
      </c>
      <c r="J6" s="64" t="s">
        <v>33</v>
      </c>
      <c r="K6" s="66" t="s">
        <v>36</v>
      </c>
    </row>
    <row r="7" spans="1:11" ht="21.75" x14ac:dyDescent="0.25">
      <c r="A7" s="99" t="s">
        <v>18</v>
      </c>
      <c r="B7" s="33" t="s">
        <v>33</v>
      </c>
      <c r="C7" s="34" t="s">
        <v>35</v>
      </c>
      <c r="D7" s="30" t="s">
        <v>17</v>
      </c>
      <c r="E7" s="31" t="s">
        <v>17</v>
      </c>
      <c r="F7" s="30" t="s">
        <v>33</v>
      </c>
      <c r="G7" s="31" t="s">
        <v>33</v>
      </c>
      <c r="H7" s="33" t="s">
        <v>17</v>
      </c>
      <c r="I7" s="34" t="s">
        <v>17</v>
      </c>
      <c r="J7" s="29" t="s">
        <v>33</v>
      </c>
      <c r="K7" s="34" t="s">
        <v>35</v>
      </c>
    </row>
  </sheetData>
  <mergeCells count="5">
    <mergeCell ref="B1:C1"/>
    <mergeCell ref="D1:E1"/>
    <mergeCell ref="F1:G1"/>
    <mergeCell ref="H1:I1"/>
    <mergeCell ref="J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28C57-7F75-46D0-AC25-B27353AC4378}">
  <dimension ref="A1:U23"/>
  <sheetViews>
    <sheetView zoomScale="175" zoomScaleNormal="175" workbookViewId="0">
      <selection activeCell="J14" sqref="J14"/>
    </sheetView>
  </sheetViews>
  <sheetFormatPr defaultColWidth="8.85546875" defaultRowHeight="15" x14ac:dyDescent="0.25"/>
  <cols>
    <col min="1" max="1" width="10.140625" customWidth="1"/>
    <col min="2" max="2" width="7.42578125" customWidth="1"/>
    <col min="3" max="3" width="6" customWidth="1"/>
    <col min="4" max="4" width="5.5703125" customWidth="1"/>
    <col min="5" max="5" width="5.42578125" hidden="1" customWidth="1"/>
    <col min="6" max="6" width="5.42578125" customWidth="1"/>
    <col min="7" max="7" width="5.5703125" customWidth="1"/>
    <col min="8" max="8" width="5.42578125" hidden="1" customWidth="1"/>
    <col min="9" max="9" width="5.7109375" customWidth="1"/>
    <col min="10" max="10" width="5.5703125" customWidth="1"/>
    <col min="11" max="11" width="5.5703125" hidden="1" customWidth="1"/>
    <col min="12" max="12" width="5.140625" customWidth="1"/>
    <col min="13" max="13" width="5.28515625" customWidth="1"/>
    <col min="14" max="14" width="5.28515625" hidden="1" customWidth="1"/>
    <col min="15" max="15" width="5.5703125" customWidth="1"/>
    <col min="16" max="16" width="5" customWidth="1"/>
    <col min="17" max="17" width="5.140625" hidden="1" customWidth="1"/>
    <col min="18" max="18" width="3.140625" customWidth="1"/>
    <col min="19" max="19" width="6.7109375" customWidth="1"/>
    <col min="20" max="20" width="7.140625" customWidth="1"/>
    <col min="21" max="21" width="6.85546875" customWidth="1"/>
  </cols>
  <sheetData>
    <row r="1" spans="1:21" ht="18" x14ac:dyDescent="0.35">
      <c r="A1" s="9" t="s">
        <v>0</v>
      </c>
      <c r="B1" s="10"/>
      <c r="C1" s="255" t="s">
        <v>1</v>
      </c>
      <c r="D1" s="256"/>
      <c r="E1" s="257"/>
      <c r="F1" s="258" t="s">
        <v>2</v>
      </c>
      <c r="G1" s="259"/>
      <c r="H1" s="260"/>
      <c r="I1" s="255" t="s">
        <v>3</v>
      </c>
      <c r="J1" s="256"/>
      <c r="K1" s="257"/>
      <c r="L1" s="261" t="s">
        <v>4</v>
      </c>
      <c r="M1" s="262"/>
      <c r="N1" s="263"/>
      <c r="O1" s="264" t="s">
        <v>5</v>
      </c>
      <c r="P1" s="265"/>
      <c r="Q1" s="265"/>
      <c r="R1" s="11"/>
      <c r="S1" s="250" t="s">
        <v>6</v>
      </c>
      <c r="T1" s="251"/>
      <c r="U1" s="252"/>
    </row>
    <row r="2" spans="1:21" ht="18" x14ac:dyDescent="0.35">
      <c r="A2" s="126" t="s">
        <v>7</v>
      </c>
      <c r="B2" s="13"/>
      <c r="C2" s="127" t="s">
        <v>8</v>
      </c>
      <c r="D2" s="127" t="s">
        <v>9</v>
      </c>
      <c r="E2" s="127" t="s">
        <v>37</v>
      </c>
      <c r="F2" s="127" t="s">
        <v>8</v>
      </c>
      <c r="G2" s="127" t="s">
        <v>9</v>
      </c>
      <c r="H2" s="127" t="s">
        <v>37</v>
      </c>
      <c r="I2" s="127" t="s">
        <v>8</v>
      </c>
      <c r="J2" s="127" t="s">
        <v>9</v>
      </c>
      <c r="K2" s="127" t="s">
        <v>37</v>
      </c>
      <c r="L2" s="127" t="s">
        <v>8</v>
      </c>
      <c r="M2" s="125" t="s">
        <v>9</v>
      </c>
      <c r="N2" s="125" t="s">
        <v>37</v>
      </c>
      <c r="O2" s="127" t="s">
        <v>8</v>
      </c>
      <c r="P2" s="127" t="s">
        <v>9</v>
      </c>
      <c r="Q2" s="127" t="s">
        <v>37</v>
      </c>
      <c r="R2" s="14"/>
      <c r="S2" s="15" t="s">
        <v>8</v>
      </c>
      <c r="T2" s="16" t="s">
        <v>9</v>
      </c>
      <c r="U2" s="17" t="s">
        <v>21</v>
      </c>
    </row>
    <row r="3" spans="1:21" ht="18" x14ac:dyDescent="0.35">
      <c r="A3" s="253" t="s">
        <v>11</v>
      </c>
      <c r="B3" s="133" t="s">
        <v>12</v>
      </c>
      <c r="C3" s="24">
        <v>0.23200000000000001</v>
      </c>
      <c r="D3" s="49">
        <v>0.158</v>
      </c>
      <c r="E3" s="25">
        <f t="shared" ref="E3:E12" si="0">AVERAGE(C3,D3)</f>
        <v>0.19500000000000001</v>
      </c>
      <c r="F3" s="26">
        <v>0.248</v>
      </c>
      <c r="G3" s="60">
        <v>0.24</v>
      </c>
      <c r="H3" s="25">
        <f t="shared" ref="H3:H9" si="1">AVERAGE(F3,G3)</f>
        <v>0.24399999999999999</v>
      </c>
      <c r="I3" s="26">
        <v>0.22</v>
      </c>
      <c r="J3" s="27">
        <v>0.307</v>
      </c>
      <c r="K3" s="25">
        <f t="shared" ref="K3:K12" si="2">AVERAGE(I3,J3)</f>
        <v>0.26350000000000001</v>
      </c>
      <c r="L3" s="24">
        <v>0.216</v>
      </c>
      <c r="M3" s="25">
        <v>0.2</v>
      </c>
      <c r="N3" s="25">
        <f t="shared" ref="N3:N9" si="3">AVERAGE(L3,M3)</f>
        <v>0.20800000000000002</v>
      </c>
      <c r="O3" s="24">
        <v>0.20599999999999999</v>
      </c>
      <c r="P3" s="25">
        <v>0.125</v>
      </c>
      <c r="Q3" s="25">
        <f t="shared" ref="Q3:Q12" si="4">AVERAGE(O3,P3)</f>
        <v>0.16549999999999998</v>
      </c>
      <c r="R3" s="14"/>
      <c r="S3" s="64">
        <f t="shared" ref="S3:T9" si="5">AVERAGE(C3,F3,I3,L3,O3)</f>
        <v>0.22439999999999999</v>
      </c>
      <c r="T3" s="65">
        <f t="shared" si="5"/>
        <v>0.20600000000000002</v>
      </c>
      <c r="U3" s="66">
        <f t="shared" ref="U3:U12" si="6">AVERAGE(S3,T3)</f>
        <v>0.2152</v>
      </c>
    </row>
    <row r="4" spans="1:21" ht="15.75" customHeight="1" x14ac:dyDescent="0.25">
      <c r="A4" s="254"/>
      <c r="B4" s="132" t="s">
        <v>13</v>
      </c>
      <c r="C4" s="33">
        <v>0.41194369999999997</v>
      </c>
      <c r="D4" s="29">
        <v>0.40700999999999998</v>
      </c>
      <c r="E4" s="34">
        <f t="shared" si="0"/>
        <v>0.40947685</v>
      </c>
      <c r="F4" s="30">
        <v>0.43169999999999997</v>
      </c>
      <c r="G4" s="32">
        <v>0.48237999999999998</v>
      </c>
      <c r="H4" s="34">
        <f t="shared" si="1"/>
        <v>0.45704</v>
      </c>
      <c r="I4" s="30">
        <v>0.43855</v>
      </c>
      <c r="J4" s="31">
        <v>0.44564999999999999</v>
      </c>
      <c r="K4" s="34">
        <f t="shared" si="2"/>
        <v>0.44209999999999999</v>
      </c>
      <c r="L4" s="33">
        <v>0.37067</v>
      </c>
      <c r="M4" s="34">
        <v>0.45230999999999999</v>
      </c>
      <c r="N4" s="34">
        <f t="shared" si="3"/>
        <v>0.41149000000000002</v>
      </c>
      <c r="O4" s="33">
        <v>0.45065</v>
      </c>
      <c r="P4" s="34">
        <v>0.42886000000000002</v>
      </c>
      <c r="Q4" s="34">
        <f t="shared" si="4"/>
        <v>0.43975500000000001</v>
      </c>
      <c r="R4" s="18"/>
      <c r="S4" s="33">
        <f t="shared" si="5"/>
        <v>0.42070273999999996</v>
      </c>
      <c r="T4" s="29">
        <f t="shared" si="5"/>
        <v>0.44324199999999997</v>
      </c>
      <c r="U4" s="66">
        <f t="shared" si="6"/>
        <v>0.43197236999999999</v>
      </c>
    </row>
    <row r="5" spans="1:21" ht="15.75" customHeight="1" x14ac:dyDescent="0.3">
      <c r="A5" s="253" t="s">
        <v>14</v>
      </c>
      <c r="B5" s="133" t="s">
        <v>12</v>
      </c>
      <c r="C5" s="35">
        <v>0.23799999999999999</v>
      </c>
      <c r="D5" s="43">
        <v>0.22500000000000001</v>
      </c>
      <c r="E5" s="25">
        <f t="shared" si="0"/>
        <v>0.23149999999999998</v>
      </c>
      <c r="F5" s="35">
        <v>0.26300000000000001</v>
      </c>
      <c r="G5" s="43">
        <v>0.251</v>
      </c>
      <c r="H5" s="25">
        <f t="shared" si="1"/>
        <v>0.25700000000000001</v>
      </c>
      <c r="I5" s="35">
        <v>0.246</v>
      </c>
      <c r="J5" s="42">
        <v>0.20899999999999999</v>
      </c>
      <c r="K5" s="25">
        <f t="shared" si="2"/>
        <v>0.22749999999999998</v>
      </c>
      <c r="L5" s="35">
        <v>0.22500000000000001</v>
      </c>
      <c r="M5" s="42">
        <v>0.20200000000000001</v>
      </c>
      <c r="N5" s="25">
        <f t="shared" si="3"/>
        <v>0.21350000000000002</v>
      </c>
      <c r="O5" s="35">
        <v>0.20899999999999999</v>
      </c>
      <c r="P5" s="42">
        <v>0.221</v>
      </c>
      <c r="Q5" s="25">
        <f t="shared" si="4"/>
        <v>0.215</v>
      </c>
      <c r="R5" s="18"/>
      <c r="S5" s="64">
        <f t="shared" si="5"/>
        <v>0.23620000000000002</v>
      </c>
      <c r="T5" s="65">
        <f t="shared" si="5"/>
        <v>0.22160000000000002</v>
      </c>
      <c r="U5" s="66">
        <f t="shared" si="6"/>
        <v>0.22890000000000002</v>
      </c>
    </row>
    <row r="6" spans="1:21" ht="16.5" x14ac:dyDescent="0.25">
      <c r="A6" s="254"/>
      <c r="B6" s="132" t="s">
        <v>13</v>
      </c>
      <c r="C6" s="33">
        <v>0.33438000000000001</v>
      </c>
      <c r="D6" s="29">
        <v>0.36166999999999999</v>
      </c>
      <c r="E6" s="34">
        <f t="shared" si="0"/>
        <v>0.34802500000000003</v>
      </c>
      <c r="F6" s="30">
        <v>0.35627999999999999</v>
      </c>
      <c r="G6" s="32">
        <v>0.34736</v>
      </c>
      <c r="H6" s="34">
        <f t="shared" si="1"/>
        <v>0.35182000000000002</v>
      </c>
      <c r="I6" s="30">
        <v>0.40054000000000001</v>
      </c>
      <c r="J6" s="31">
        <v>0.40578999999999998</v>
      </c>
      <c r="K6" s="34">
        <f t="shared" si="2"/>
        <v>0.403165</v>
      </c>
      <c r="L6" s="33">
        <v>0.44330000000000003</v>
      </c>
      <c r="M6" s="34">
        <v>0.45923999999999998</v>
      </c>
      <c r="N6" s="34">
        <f t="shared" si="3"/>
        <v>0.45127</v>
      </c>
      <c r="O6" s="33">
        <v>0.4123</v>
      </c>
      <c r="P6" s="34">
        <v>0.41161999999999999</v>
      </c>
      <c r="Q6" s="34">
        <f t="shared" si="4"/>
        <v>0.41195999999999999</v>
      </c>
      <c r="R6" s="19"/>
      <c r="S6" s="33">
        <f t="shared" si="5"/>
        <v>0.38936000000000004</v>
      </c>
      <c r="T6" s="29">
        <f t="shared" si="5"/>
        <v>0.39713599999999999</v>
      </c>
      <c r="U6" s="66">
        <f t="shared" si="6"/>
        <v>0.39324800000000004</v>
      </c>
    </row>
    <row r="7" spans="1:21" ht="15.75" customHeight="1" x14ac:dyDescent="0.3">
      <c r="A7" s="253" t="s">
        <v>15</v>
      </c>
      <c r="B7" s="133" t="s">
        <v>12</v>
      </c>
      <c r="C7" s="26">
        <v>0.20499999999999999</v>
      </c>
      <c r="D7" s="60">
        <v>0.223</v>
      </c>
      <c r="E7" s="25">
        <f t="shared" si="0"/>
        <v>0.214</v>
      </c>
      <c r="F7" s="26">
        <v>0.24299999999999999</v>
      </c>
      <c r="G7" s="60">
        <v>0.214</v>
      </c>
      <c r="H7" s="25">
        <f t="shared" si="1"/>
        <v>0.22849999999999998</v>
      </c>
      <c r="I7" s="26">
        <v>0.20699999999999999</v>
      </c>
      <c r="J7" s="42">
        <v>0.20699999999999999</v>
      </c>
      <c r="K7" s="25">
        <f t="shared" si="2"/>
        <v>0.20699999999999999</v>
      </c>
      <c r="L7" s="35">
        <v>0.216</v>
      </c>
      <c r="M7" s="42">
        <v>0.20899999999999999</v>
      </c>
      <c r="N7" s="25">
        <f t="shared" si="3"/>
        <v>0.21249999999999999</v>
      </c>
      <c r="O7" s="35">
        <v>0.20100000000000001</v>
      </c>
      <c r="P7" s="42">
        <v>0.215</v>
      </c>
      <c r="Q7" s="25">
        <f t="shared" si="4"/>
        <v>0.20800000000000002</v>
      </c>
      <c r="R7" s="19"/>
      <c r="S7" s="64">
        <f t="shared" si="5"/>
        <v>0.21439999999999998</v>
      </c>
      <c r="T7" s="65">
        <f t="shared" si="5"/>
        <v>0.21360000000000001</v>
      </c>
      <c r="U7" s="66">
        <f t="shared" si="6"/>
        <v>0.214</v>
      </c>
    </row>
    <row r="8" spans="1:21" ht="15.75" customHeight="1" x14ac:dyDescent="0.3">
      <c r="A8" s="254"/>
      <c r="B8" s="132" t="s">
        <v>13</v>
      </c>
      <c r="C8" s="30">
        <v>0.28482000000000002</v>
      </c>
      <c r="D8" s="32">
        <v>0.26485999999999998</v>
      </c>
      <c r="E8" s="34">
        <f t="shared" si="0"/>
        <v>0.27483999999999997</v>
      </c>
      <c r="F8" s="30">
        <v>0.26129999999999998</v>
      </c>
      <c r="G8" s="32">
        <v>0.25017</v>
      </c>
      <c r="H8" s="34">
        <f t="shared" si="1"/>
        <v>0.25573499999999999</v>
      </c>
      <c r="I8" s="30">
        <v>0.29981000000000002</v>
      </c>
      <c r="J8" s="31">
        <v>0.27483000000000002</v>
      </c>
      <c r="K8" s="34">
        <f t="shared" si="2"/>
        <v>0.28732000000000002</v>
      </c>
      <c r="L8" s="30">
        <v>0.25817000000000001</v>
      </c>
      <c r="M8" s="31">
        <v>0.29307</v>
      </c>
      <c r="N8" s="34">
        <f t="shared" si="3"/>
        <v>0.27561999999999998</v>
      </c>
      <c r="O8" s="30">
        <v>0.27306000000000002</v>
      </c>
      <c r="P8" s="31">
        <v>0.25956000000000001</v>
      </c>
      <c r="Q8" s="34">
        <f t="shared" si="4"/>
        <v>0.26631000000000005</v>
      </c>
      <c r="R8" s="20"/>
      <c r="S8" s="33">
        <f t="shared" si="5"/>
        <v>0.27543200000000001</v>
      </c>
      <c r="T8" s="29">
        <f t="shared" si="5"/>
        <v>0.26849800000000001</v>
      </c>
      <c r="U8" s="66">
        <f t="shared" si="6"/>
        <v>0.27196500000000001</v>
      </c>
    </row>
    <row r="9" spans="1:21" ht="15" customHeight="1" x14ac:dyDescent="0.3">
      <c r="A9" s="253" t="s">
        <v>16</v>
      </c>
      <c r="B9" s="133" t="s">
        <v>12</v>
      </c>
      <c r="C9" s="46">
        <v>0.19500000000000001</v>
      </c>
      <c r="D9" s="48">
        <v>0.182</v>
      </c>
      <c r="E9" s="25">
        <f t="shared" si="0"/>
        <v>0.1885</v>
      </c>
      <c r="F9" s="46">
        <v>0.182</v>
      </c>
      <c r="G9" s="48">
        <v>0.182</v>
      </c>
      <c r="H9" s="25">
        <f t="shared" si="1"/>
        <v>0.182</v>
      </c>
      <c r="I9" s="46">
        <v>0.16300000000000001</v>
      </c>
      <c r="J9" s="47">
        <v>0.18099999999999999</v>
      </c>
      <c r="K9" s="25">
        <f t="shared" si="2"/>
        <v>0.17199999999999999</v>
      </c>
      <c r="L9" s="46">
        <v>0.16600000000000001</v>
      </c>
      <c r="M9" s="47">
        <v>0.16200000000000001</v>
      </c>
      <c r="N9" s="25">
        <f t="shared" si="3"/>
        <v>0.16400000000000001</v>
      </c>
      <c r="O9" s="46">
        <v>0.17199999999999999</v>
      </c>
      <c r="P9" s="47">
        <v>0.17799999999999999</v>
      </c>
      <c r="Q9" s="25">
        <f t="shared" si="4"/>
        <v>0.17499999999999999</v>
      </c>
      <c r="R9" s="19"/>
      <c r="S9" s="64">
        <f t="shared" si="5"/>
        <v>0.17560000000000003</v>
      </c>
      <c r="T9" s="65">
        <f t="shared" si="5"/>
        <v>0.17699999999999999</v>
      </c>
      <c r="U9" s="66">
        <f t="shared" si="6"/>
        <v>0.17630000000000001</v>
      </c>
    </row>
    <row r="10" spans="1:21" ht="15" customHeight="1" x14ac:dyDescent="0.25">
      <c r="A10" s="254"/>
      <c r="B10" s="132" t="s">
        <v>13</v>
      </c>
      <c r="C10" s="33">
        <v>0.24254999999999999</v>
      </c>
      <c r="D10" s="29">
        <v>0.23413</v>
      </c>
      <c r="E10" s="34">
        <f t="shared" si="0"/>
        <v>0.23834</v>
      </c>
      <c r="F10" s="30" t="s">
        <v>17</v>
      </c>
      <c r="G10" s="32" t="s">
        <v>17</v>
      </c>
      <c r="H10" s="31" t="s">
        <v>17</v>
      </c>
      <c r="I10" s="30">
        <v>0.24251</v>
      </c>
      <c r="J10" s="31">
        <v>0.22581999999999999</v>
      </c>
      <c r="K10" s="34">
        <f t="shared" si="2"/>
        <v>0.23416500000000001</v>
      </c>
      <c r="L10" s="33" t="s">
        <v>17</v>
      </c>
      <c r="M10" s="34" t="s">
        <v>17</v>
      </c>
      <c r="N10" s="31" t="s">
        <v>17</v>
      </c>
      <c r="O10" s="33">
        <v>0.25695000000000001</v>
      </c>
      <c r="P10" s="34">
        <v>0.23136000000000001</v>
      </c>
      <c r="Q10" s="34">
        <f t="shared" si="4"/>
        <v>0.24415500000000001</v>
      </c>
      <c r="R10" s="19"/>
      <c r="S10" s="33">
        <f>AVERAGE(C10,I10,O10)</f>
        <v>0.24733666666666668</v>
      </c>
      <c r="T10" s="29">
        <f>AVERAGE(D10,G10,J10,M10,P10)</f>
        <v>0.23043666666666665</v>
      </c>
      <c r="U10" s="66">
        <f t="shared" si="6"/>
        <v>0.23888666666666666</v>
      </c>
    </row>
    <row r="11" spans="1:21" ht="16.5" x14ac:dyDescent="0.3">
      <c r="A11" s="253" t="s">
        <v>18</v>
      </c>
      <c r="B11" s="133" t="s">
        <v>12</v>
      </c>
      <c r="C11" s="46">
        <v>0.29199999999999998</v>
      </c>
      <c r="D11" s="48">
        <v>0.26600000000000001</v>
      </c>
      <c r="E11" s="25">
        <f t="shared" si="0"/>
        <v>0.27900000000000003</v>
      </c>
      <c r="F11" s="46">
        <v>0.246</v>
      </c>
      <c r="G11" s="48">
        <v>0.22500000000000001</v>
      </c>
      <c r="H11" s="25">
        <f>AVERAGE(F11,G11)</f>
        <v>0.23549999999999999</v>
      </c>
      <c r="I11" s="46">
        <v>0.246</v>
      </c>
      <c r="J11" s="47">
        <v>0.23300000000000001</v>
      </c>
      <c r="K11" s="25">
        <f t="shared" si="2"/>
        <v>0.23949999999999999</v>
      </c>
      <c r="L11" s="46">
        <v>0.23699999999999999</v>
      </c>
      <c r="M11" s="47">
        <v>0.23599999999999999</v>
      </c>
      <c r="N11" s="25">
        <f>AVERAGE(L11,M11)</f>
        <v>0.23649999999999999</v>
      </c>
      <c r="O11" s="46">
        <v>0.254</v>
      </c>
      <c r="P11" s="47">
        <v>0.28100000000000003</v>
      </c>
      <c r="Q11" s="25">
        <f t="shared" si="4"/>
        <v>0.26750000000000002</v>
      </c>
      <c r="R11" s="21"/>
      <c r="S11" s="64">
        <f>AVERAGE(C11,F11,I11,L11,O11)</f>
        <v>0.255</v>
      </c>
      <c r="T11" s="65">
        <f>AVERAGE(D11,G11,J11,M11,P11)</f>
        <v>0.24820000000000003</v>
      </c>
      <c r="U11" s="66">
        <f t="shared" si="6"/>
        <v>0.25160000000000005</v>
      </c>
    </row>
    <row r="12" spans="1:21" ht="15" customHeight="1" x14ac:dyDescent="0.3">
      <c r="A12" s="254"/>
      <c r="B12" s="132" t="s">
        <v>13</v>
      </c>
      <c r="C12" s="33">
        <v>0.36466999999999999</v>
      </c>
      <c r="D12" s="29">
        <v>0.42626999999999998</v>
      </c>
      <c r="E12" s="34">
        <f t="shared" si="0"/>
        <v>0.39546999999999999</v>
      </c>
      <c r="F12" s="30" t="s">
        <v>17</v>
      </c>
      <c r="G12" s="32" t="s">
        <v>17</v>
      </c>
      <c r="H12" s="31" t="s">
        <v>17</v>
      </c>
      <c r="I12" s="30">
        <v>0.35132999999999998</v>
      </c>
      <c r="J12" s="31">
        <v>0.41697000000000001</v>
      </c>
      <c r="K12" s="34">
        <f t="shared" si="2"/>
        <v>0.38414999999999999</v>
      </c>
      <c r="L12" s="33" t="s">
        <v>17</v>
      </c>
      <c r="M12" s="34" t="s">
        <v>17</v>
      </c>
      <c r="N12" s="31" t="s">
        <v>17</v>
      </c>
      <c r="O12" s="33">
        <v>0.34854000000000002</v>
      </c>
      <c r="P12" s="34">
        <v>0.40205999999999997</v>
      </c>
      <c r="Q12" s="34">
        <f t="shared" si="4"/>
        <v>0.37529999999999997</v>
      </c>
      <c r="R12" s="21"/>
      <c r="S12" s="33">
        <f>AVERAGE(C12,I12,O12,F12,L12)</f>
        <v>0.3548466666666667</v>
      </c>
      <c r="T12" s="29">
        <f>AVERAGE(D12,G12,J12,M12,P12)</f>
        <v>0.41509999999999997</v>
      </c>
      <c r="U12" s="66">
        <f t="shared" si="6"/>
        <v>0.38497333333333333</v>
      </c>
    </row>
    <row r="13" spans="1:21" ht="15" customHeight="1" x14ac:dyDescent="0.3">
      <c r="A13" s="135"/>
      <c r="B13" s="136"/>
      <c r="C13" s="28"/>
      <c r="D13" s="28"/>
      <c r="E13" s="28"/>
      <c r="F13" s="69"/>
      <c r="G13" s="69"/>
      <c r="H13" s="69"/>
      <c r="I13" s="69"/>
      <c r="J13" s="69"/>
      <c r="K13" s="28"/>
      <c r="L13" s="28"/>
      <c r="M13" s="28"/>
      <c r="N13" s="69"/>
      <c r="O13" s="28"/>
      <c r="P13" s="28"/>
      <c r="Q13" s="28"/>
      <c r="R13" s="21"/>
      <c r="S13" s="28"/>
      <c r="T13" s="28"/>
      <c r="U13" s="28"/>
    </row>
    <row r="14" spans="1:21" ht="15" customHeight="1" x14ac:dyDescent="0.3">
      <c r="A14" s="135"/>
      <c r="B14" s="136"/>
      <c r="C14" s="28"/>
      <c r="D14" s="28"/>
      <c r="E14" s="28"/>
      <c r="F14" s="69"/>
      <c r="G14" s="69"/>
      <c r="H14" s="69"/>
      <c r="I14" s="69"/>
      <c r="J14" s="69"/>
      <c r="K14" s="28"/>
      <c r="L14" s="28"/>
      <c r="M14" s="28"/>
      <c r="N14" s="69"/>
      <c r="O14" s="28"/>
      <c r="P14" s="28"/>
      <c r="Q14" s="28"/>
      <c r="R14" s="21"/>
      <c r="S14" s="28"/>
      <c r="T14" s="28"/>
      <c r="U14" s="28"/>
    </row>
    <row r="15" spans="1:21" ht="15" customHeight="1" x14ac:dyDescent="0.3">
      <c r="A15" s="135"/>
      <c r="B15" s="136"/>
      <c r="C15" s="28"/>
      <c r="D15" s="28"/>
      <c r="E15" s="28"/>
      <c r="F15" s="69"/>
      <c r="G15" s="69"/>
      <c r="H15" s="69"/>
      <c r="I15" s="69"/>
      <c r="J15" s="69"/>
      <c r="K15" s="28"/>
      <c r="L15" s="28"/>
      <c r="M15" s="28"/>
      <c r="N15" s="69"/>
      <c r="O15" s="28"/>
      <c r="P15" s="28"/>
      <c r="Q15" s="28"/>
      <c r="R15" s="21"/>
      <c r="S15" s="28"/>
      <c r="T15" s="28"/>
      <c r="U15" s="28"/>
    </row>
    <row r="16" spans="1:21" ht="15" customHeight="1" x14ac:dyDescent="0.3">
      <c r="A16" s="135"/>
      <c r="B16" s="136"/>
      <c r="C16" s="28"/>
      <c r="D16" s="28"/>
      <c r="E16" s="28"/>
      <c r="F16" s="69"/>
      <c r="G16" s="69"/>
      <c r="H16" s="69"/>
      <c r="I16" s="69"/>
      <c r="J16" s="69"/>
      <c r="K16" s="28"/>
      <c r="L16" s="28"/>
      <c r="M16" s="28"/>
      <c r="N16" s="69"/>
      <c r="O16" s="28"/>
      <c r="P16" s="28"/>
      <c r="Q16" s="28"/>
      <c r="R16" s="21"/>
      <c r="S16" s="28"/>
      <c r="T16" s="28"/>
      <c r="U16" s="28"/>
    </row>
    <row r="17" spans="1:21" ht="15" customHeight="1" x14ac:dyDescent="0.3">
      <c r="A17" s="135"/>
      <c r="B17" s="136"/>
      <c r="C17" s="28"/>
      <c r="D17" s="28"/>
      <c r="E17" s="28"/>
      <c r="F17" s="69"/>
      <c r="G17" s="69"/>
      <c r="H17" s="69"/>
      <c r="I17" s="69"/>
      <c r="J17" s="69"/>
      <c r="K17" s="28"/>
      <c r="L17" s="28"/>
      <c r="M17" s="28"/>
      <c r="N17" s="69"/>
      <c r="O17" s="28"/>
      <c r="P17" s="28"/>
      <c r="Q17" s="28"/>
      <c r="R17" s="21"/>
      <c r="S17" s="28"/>
      <c r="T17" s="28"/>
      <c r="U17" s="28"/>
    </row>
    <row r="18" spans="1:21" ht="15" customHeight="1" x14ac:dyDescent="0.3">
      <c r="A18" s="135"/>
      <c r="B18" s="136"/>
      <c r="C18" s="28"/>
      <c r="D18" s="28"/>
      <c r="E18" s="28"/>
      <c r="F18" s="69"/>
      <c r="G18" s="69"/>
      <c r="H18" s="69"/>
      <c r="I18" s="69"/>
      <c r="J18" s="69"/>
      <c r="K18" s="28"/>
      <c r="L18" s="28"/>
      <c r="M18" s="28"/>
      <c r="N18" s="69"/>
      <c r="O18" s="28"/>
      <c r="P18" s="28"/>
      <c r="Q18" s="28"/>
      <c r="R18" s="21"/>
      <c r="S18" s="28"/>
      <c r="T18" s="28"/>
      <c r="U18" s="28"/>
    </row>
    <row r="19" spans="1:21" ht="15" customHeight="1" x14ac:dyDescent="0.3">
      <c r="A19" s="135"/>
      <c r="B19" s="136"/>
      <c r="C19" s="28"/>
      <c r="D19" s="28"/>
      <c r="E19" s="28"/>
      <c r="F19" s="69"/>
      <c r="G19" s="69"/>
      <c r="H19" s="69"/>
      <c r="I19" s="69"/>
      <c r="J19" s="69"/>
      <c r="K19" s="28"/>
      <c r="L19" s="28"/>
      <c r="M19" s="28"/>
      <c r="N19" s="69"/>
      <c r="O19" s="28"/>
      <c r="P19" s="28"/>
      <c r="Q19" s="28"/>
      <c r="R19" s="21"/>
      <c r="S19" s="28"/>
      <c r="T19" s="28"/>
      <c r="U19" s="28"/>
    </row>
    <row r="20" spans="1:21" ht="15" customHeight="1" x14ac:dyDescent="0.3">
      <c r="A20" s="135"/>
      <c r="B20" s="136"/>
      <c r="C20" s="28"/>
      <c r="D20" s="28"/>
      <c r="E20" s="28"/>
      <c r="F20" s="69"/>
      <c r="G20" s="69"/>
      <c r="H20" s="69"/>
      <c r="I20" s="69"/>
      <c r="J20" s="69"/>
      <c r="K20" s="28"/>
      <c r="L20" s="28"/>
      <c r="M20" s="28"/>
      <c r="N20" s="69"/>
      <c r="O20" s="28"/>
      <c r="P20" s="28"/>
      <c r="Q20" s="28"/>
      <c r="R20" s="21"/>
      <c r="S20" s="28"/>
      <c r="T20" s="28"/>
      <c r="U20" s="28"/>
    </row>
    <row r="21" spans="1:21" ht="15.75" x14ac:dyDescent="0.25">
      <c r="A21" s="3"/>
      <c r="B21" s="3"/>
      <c r="C21" s="4"/>
      <c r="D21" s="4"/>
      <c r="E21" s="4"/>
      <c r="F21" s="4"/>
      <c r="G21" s="4"/>
      <c r="H21" s="4"/>
      <c r="I21" s="4"/>
      <c r="J21" s="5"/>
      <c r="K21" s="5"/>
      <c r="L21" s="5"/>
      <c r="M21" s="5"/>
      <c r="N21" s="5"/>
      <c r="O21" s="5"/>
      <c r="P21" s="5"/>
      <c r="Q21" s="5"/>
      <c r="R21" s="1"/>
      <c r="S21" s="2"/>
      <c r="T21" s="2"/>
      <c r="U21" s="2"/>
    </row>
    <row r="22" spans="1:21" ht="25.5" customHeight="1" x14ac:dyDescent="0.25">
      <c r="A22" s="3"/>
      <c r="B22" s="3"/>
      <c r="C22" s="4"/>
      <c r="D22" s="4"/>
      <c r="E22" s="4"/>
      <c r="F22" s="4"/>
      <c r="G22" s="4"/>
      <c r="H22" s="4"/>
      <c r="I22" s="4"/>
      <c r="J22" s="5"/>
      <c r="K22" s="5"/>
      <c r="L22" s="5"/>
      <c r="M22" s="5"/>
      <c r="N22" s="5"/>
      <c r="O22" s="5"/>
      <c r="P22" s="5"/>
      <c r="Q22" s="5"/>
      <c r="R22" s="1"/>
      <c r="S22" s="266" t="s">
        <v>41</v>
      </c>
      <c r="T22" s="266"/>
      <c r="U22" s="134">
        <f>SUM(U3,U5,U7,U9,U11)</f>
        <v>1.0860000000000001</v>
      </c>
    </row>
    <row r="23" spans="1:21" ht="24.75" customHeight="1" x14ac:dyDescent="0.25">
      <c r="D23" s="4"/>
      <c r="E23" s="4"/>
      <c r="F23" s="4"/>
      <c r="G23" s="4"/>
      <c r="H23" s="4"/>
      <c r="I23" s="4"/>
      <c r="J23" s="5"/>
      <c r="K23" s="5"/>
      <c r="L23" s="5"/>
      <c r="M23" s="5"/>
      <c r="N23" s="5"/>
      <c r="O23" s="5"/>
      <c r="P23" s="5"/>
      <c r="Q23" s="5"/>
      <c r="R23" s="1"/>
      <c r="S23" s="266" t="s">
        <v>42</v>
      </c>
      <c r="T23" s="266"/>
      <c r="U23" s="134">
        <f>SUM(U4,U6,U8,U10,U12)</f>
        <v>1.7210453700000001</v>
      </c>
    </row>
  </sheetData>
  <dataConsolidate/>
  <mergeCells count="13">
    <mergeCell ref="S22:T22"/>
    <mergeCell ref="S23:T23"/>
    <mergeCell ref="A5:A6"/>
    <mergeCell ref="A7:A8"/>
    <mergeCell ref="A9:A10"/>
    <mergeCell ref="A11:A12"/>
    <mergeCell ref="S1:U1"/>
    <mergeCell ref="A3:A4"/>
    <mergeCell ref="C1:E1"/>
    <mergeCell ref="F1:H1"/>
    <mergeCell ref="I1:K1"/>
    <mergeCell ref="L1:N1"/>
    <mergeCell ref="O1:Q1"/>
  </mergeCells>
  <pageMargins left="0.7" right="0.7" top="0.75" bottom="0.75" header="0.3" footer="0.3"/>
  <ignoredErrors>
    <ignoredError sqref="S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5EC9-EFB0-4F7E-9FF8-6DC9F94B152B}">
  <dimension ref="A1:S21"/>
  <sheetViews>
    <sheetView zoomScale="130" zoomScaleNormal="130" workbookViewId="0">
      <selection activeCell="F17" sqref="F17"/>
    </sheetView>
  </sheetViews>
  <sheetFormatPr defaultColWidth="8.85546875" defaultRowHeight="15" x14ac:dyDescent="0.25"/>
  <cols>
    <col min="1" max="1" width="11.42578125" customWidth="1"/>
    <col min="2" max="3" width="11" customWidth="1"/>
    <col min="4" max="4" width="7.28515625" customWidth="1"/>
    <col min="5" max="5" width="6.7109375" customWidth="1"/>
    <col min="12" max="13" width="13.28515625" customWidth="1"/>
    <col min="14" max="14" width="10.140625" customWidth="1"/>
    <col min="15" max="15" width="11.140625" customWidth="1"/>
  </cols>
  <sheetData>
    <row r="1" spans="1:19" x14ac:dyDescent="0.25">
      <c r="B1" s="267" t="s">
        <v>26</v>
      </c>
      <c r="C1" s="268"/>
      <c r="D1" s="268"/>
      <c r="E1" s="268"/>
      <c r="F1" s="268"/>
      <c r="G1" s="268"/>
      <c r="H1" s="268"/>
      <c r="I1" s="269"/>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6">
        <v>0.14916599999999999</v>
      </c>
      <c r="C3" s="82">
        <f t="shared" ref="C3:C12" si="0">B3-0.02</f>
        <v>0.129166</v>
      </c>
      <c r="D3" s="83" t="s">
        <v>17</v>
      </c>
      <c r="E3" s="83" t="s">
        <v>17</v>
      </c>
      <c r="F3" s="82">
        <v>0.129166</v>
      </c>
      <c r="G3" s="82">
        <v>4.6098300000000002E-2</v>
      </c>
      <c r="H3" s="79">
        <f t="shared" ref="H3:H12" si="1">ROUND((B3-G3-0.02)*1000, 0)</f>
        <v>83</v>
      </c>
      <c r="I3" s="78">
        <v>2</v>
      </c>
      <c r="J3" s="2"/>
      <c r="K3" s="2"/>
      <c r="L3" s="6">
        <v>0.47714099999999998</v>
      </c>
      <c r="M3" s="82">
        <f t="shared" ref="M3:M12" si="2">L3-0.02</f>
        <v>0.45714099999999996</v>
      </c>
      <c r="N3" s="83" t="s">
        <v>17</v>
      </c>
      <c r="O3" s="83" t="s">
        <v>17</v>
      </c>
      <c r="P3" s="82">
        <v>0.32</v>
      </c>
      <c r="Q3" s="82">
        <v>0.37474800000000003</v>
      </c>
      <c r="R3" s="79">
        <f t="shared" ref="R3:R12" si="3">ROUND((L3-Q3-0.02)*1000, 0)</f>
        <v>82</v>
      </c>
      <c r="S3" s="78">
        <v>2</v>
      </c>
    </row>
    <row r="4" spans="1:19" x14ac:dyDescent="0.25">
      <c r="B4" s="7">
        <v>0.56314399999999998</v>
      </c>
      <c r="C4">
        <f t="shared" si="0"/>
        <v>0.54314399999999996</v>
      </c>
      <c r="D4" s="2">
        <f t="shared" ref="D4:D12" si="4">ROUND((ABS(C4-C3))*1000, 0)</f>
        <v>414</v>
      </c>
      <c r="E4" s="2">
        <f t="shared" ref="E4:E12" si="5">ROUND((ABS(I4-I3)), 0)</f>
        <v>1</v>
      </c>
      <c r="F4">
        <v>0.25958300000000001</v>
      </c>
      <c r="G4">
        <v>0.44357000000000002</v>
      </c>
      <c r="H4" s="79">
        <f t="shared" si="1"/>
        <v>100</v>
      </c>
      <c r="I4" s="78">
        <v>3</v>
      </c>
      <c r="L4" s="7">
        <v>0.19912199999999999</v>
      </c>
      <c r="M4">
        <f t="shared" si="2"/>
        <v>0.179122</v>
      </c>
      <c r="N4" s="2">
        <f t="shared" ref="N4:N12" si="6">ROUND((ABS(M4-M3))*1000, 0)</f>
        <v>278</v>
      </c>
      <c r="O4" s="2">
        <f t="shared" ref="O4:O12" si="7">ROUND((ABS(S4-S3)), 0)</f>
        <v>5</v>
      </c>
      <c r="P4">
        <v>0.179122</v>
      </c>
      <c r="Q4">
        <v>9.65588E-2</v>
      </c>
      <c r="R4" s="79">
        <f t="shared" si="3"/>
        <v>83</v>
      </c>
      <c r="S4" s="78">
        <v>7</v>
      </c>
    </row>
    <row r="5" spans="1:19" x14ac:dyDescent="0.25">
      <c r="B5" s="7">
        <v>0.39936100000000002</v>
      </c>
      <c r="C5">
        <f t="shared" si="0"/>
        <v>0.379361</v>
      </c>
      <c r="D5" s="2">
        <f t="shared" si="4"/>
        <v>164</v>
      </c>
      <c r="E5" s="2">
        <f t="shared" si="5"/>
        <v>6</v>
      </c>
      <c r="F5">
        <v>0.324791</v>
      </c>
      <c r="G5">
        <v>0.263075</v>
      </c>
      <c r="H5" s="79">
        <f t="shared" si="1"/>
        <v>116</v>
      </c>
      <c r="I5" s="78">
        <v>9</v>
      </c>
      <c r="L5" s="7">
        <v>0.53268000000000004</v>
      </c>
      <c r="M5">
        <f t="shared" si="2"/>
        <v>0.51268000000000002</v>
      </c>
      <c r="N5" s="2">
        <f t="shared" si="6"/>
        <v>334</v>
      </c>
      <c r="O5" s="2">
        <f t="shared" si="7"/>
        <v>3</v>
      </c>
      <c r="P5">
        <v>0.28456100000000001</v>
      </c>
      <c r="Q5">
        <v>0.42960199999999998</v>
      </c>
      <c r="R5" s="79">
        <f t="shared" si="3"/>
        <v>83</v>
      </c>
      <c r="S5" s="78">
        <v>4</v>
      </c>
    </row>
    <row r="6" spans="1:19" x14ac:dyDescent="0.25">
      <c r="B6" s="7">
        <v>0.397503</v>
      </c>
      <c r="C6">
        <f t="shared" si="0"/>
        <v>0.37750299999999998</v>
      </c>
      <c r="D6" s="2">
        <f t="shared" si="4"/>
        <v>2</v>
      </c>
      <c r="E6" s="2">
        <f t="shared" si="5"/>
        <v>3</v>
      </c>
      <c r="F6">
        <v>0.35739599999999999</v>
      </c>
      <c r="G6">
        <v>0.26307399999999997</v>
      </c>
      <c r="H6" s="79">
        <f t="shared" si="1"/>
        <v>114</v>
      </c>
      <c r="I6" s="78">
        <v>6</v>
      </c>
      <c r="L6" s="7">
        <v>0.44932499999999997</v>
      </c>
      <c r="M6">
        <f t="shared" si="2"/>
        <v>0.42932499999999996</v>
      </c>
      <c r="N6" s="2">
        <f t="shared" si="6"/>
        <v>83</v>
      </c>
      <c r="O6" s="2">
        <f t="shared" si="7"/>
        <v>2</v>
      </c>
      <c r="P6">
        <v>0.33728000000000002</v>
      </c>
      <c r="Q6">
        <v>0.29639599999999999</v>
      </c>
      <c r="R6" s="79">
        <f t="shared" si="3"/>
        <v>133</v>
      </c>
      <c r="S6" s="78">
        <v>6</v>
      </c>
    </row>
    <row r="7" spans="1:19" x14ac:dyDescent="0.25">
      <c r="B7" s="7">
        <v>0.73233800000000004</v>
      </c>
      <c r="C7">
        <f t="shared" si="0"/>
        <v>0.71233800000000003</v>
      </c>
      <c r="D7" s="2">
        <f t="shared" si="4"/>
        <v>335</v>
      </c>
      <c r="E7" s="2">
        <f t="shared" si="5"/>
        <v>4</v>
      </c>
      <c r="F7">
        <v>0.37369799999999997</v>
      </c>
      <c r="G7">
        <v>0.57941600000000004</v>
      </c>
      <c r="H7" s="79">
        <f t="shared" si="1"/>
        <v>133</v>
      </c>
      <c r="I7" s="78">
        <v>2</v>
      </c>
      <c r="L7" s="7">
        <v>0.26608700000000002</v>
      </c>
      <c r="M7">
        <f t="shared" si="2"/>
        <v>0.24608700000000003</v>
      </c>
      <c r="N7" s="2">
        <f t="shared" si="6"/>
        <v>183</v>
      </c>
      <c r="O7" s="2">
        <f t="shared" si="7"/>
        <v>1</v>
      </c>
      <c r="P7">
        <v>0.246087</v>
      </c>
      <c r="Q7">
        <v>0.16303799999999999</v>
      </c>
      <c r="R7" s="79">
        <f t="shared" si="3"/>
        <v>83</v>
      </c>
      <c r="S7" s="78">
        <v>5</v>
      </c>
    </row>
    <row r="8" spans="1:19" x14ac:dyDescent="0.25">
      <c r="B8" s="7">
        <v>0.38275300000000001</v>
      </c>
      <c r="C8">
        <f t="shared" si="0"/>
        <v>0.36275299999999999</v>
      </c>
      <c r="D8" s="2">
        <f t="shared" si="4"/>
        <v>350</v>
      </c>
      <c r="E8" s="2">
        <f t="shared" si="5"/>
        <v>9</v>
      </c>
      <c r="F8">
        <v>0.36275299999999999</v>
      </c>
      <c r="G8">
        <v>0.246499</v>
      </c>
      <c r="H8" s="79">
        <f t="shared" si="1"/>
        <v>116</v>
      </c>
      <c r="I8" s="78">
        <v>11</v>
      </c>
      <c r="L8" s="7">
        <v>0.71542099999999997</v>
      </c>
      <c r="M8">
        <f t="shared" si="2"/>
        <v>0.69542099999999996</v>
      </c>
      <c r="N8" s="2">
        <f t="shared" si="6"/>
        <v>449</v>
      </c>
      <c r="O8" s="2">
        <f t="shared" si="7"/>
        <v>3</v>
      </c>
      <c r="P8">
        <v>0.31804399999999999</v>
      </c>
      <c r="Q8">
        <v>0.56279699999999999</v>
      </c>
      <c r="R8" s="79">
        <f t="shared" si="3"/>
        <v>133</v>
      </c>
      <c r="S8" s="78">
        <v>2</v>
      </c>
    </row>
    <row r="9" spans="1:19" x14ac:dyDescent="0.25">
      <c r="B9" s="7">
        <v>0.44938800000000001</v>
      </c>
      <c r="C9">
        <f t="shared" si="0"/>
        <v>0.42938799999999999</v>
      </c>
      <c r="D9" s="2">
        <f t="shared" si="4"/>
        <v>67</v>
      </c>
      <c r="E9" s="2">
        <f t="shared" si="5"/>
        <v>5</v>
      </c>
      <c r="F9">
        <v>0.37637700000000002</v>
      </c>
      <c r="G9">
        <v>0.31307000000000001</v>
      </c>
      <c r="H9" s="79">
        <f t="shared" si="1"/>
        <v>116</v>
      </c>
      <c r="I9" s="78">
        <v>6</v>
      </c>
      <c r="L9" s="7">
        <v>0.43263099999999999</v>
      </c>
      <c r="M9">
        <f t="shared" si="2"/>
        <v>0.41263099999999997</v>
      </c>
      <c r="N9" s="2">
        <f t="shared" si="6"/>
        <v>283</v>
      </c>
      <c r="O9" s="2">
        <f t="shared" si="7"/>
        <v>4</v>
      </c>
      <c r="P9">
        <v>0.354022</v>
      </c>
      <c r="Q9">
        <v>0.31309300000000001</v>
      </c>
      <c r="R9" s="79">
        <f t="shared" si="3"/>
        <v>100</v>
      </c>
      <c r="S9" s="78">
        <v>6</v>
      </c>
    </row>
    <row r="10" spans="1:19" x14ac:dyDescent="0.25">
      <c r="B10" s="7">
        <v>0.349221</v>
      </c>
      <c r="C10">
        <f t="shared" si="0"/>
        <v>0.32922099999999999</v>
      </c>
      <c r="D10" s="2">
        <f t="shared" si="4"/>
        <v>100</v>
      </c>
      <c r="E10" s="2">
        <f t="shared" si="5"/>
        <v>4</v>
      </c>
      <c r="F10">
        <v>0.32922099999999999</v>
      </c>
      <c r="G10">
        <v>0.229656</v>
      </c>
      <c r="H10" s="79">
        <f t="shared" si="1"/>
        <v>100</v>
      </c>
      <c r="I10" s="78">
        <v>10</v>
      </c>
      <c r="L10" s="7">
        <v>0.41605599999999998</v>
      </c>
      <c r="M10">
        <f t="shared" si="2"/>
        <v>0.39605599999999996</v>
      </c>
      <c r="N10" s="2">
        <f t="shared" si="6"/>
        <v>17</v>
      </c>
      <c r="O10" s="2">
        <f t="shared" si="7"/>
        <v>3</v>
      </c>
      <c r="P10">
        <v>0.37201099999999998</v>
      </c>
      <c r="Q10">
        <v>0.27973700000000001</v>
      </c>
      <c r="R10" s="79">
        <f t="shared" si="3"/>
        <v>116</v>
      </c>
      <c r="S10" s="78">
        <v>9</v>
      </c>
    </row>
    <row r="11" spans="1:19" x14ac:dyDescent="0.25">
      <c r="B11" s="7">
        <v>0.21426600000000001</v>
      </c>
      <c r="C11">
        <f t="shared" si="0"/>
        <v>0.19426600000000002</v>
      </c>
      <c r="D11" s="2">
        <f t="shared" si="4"/>
        <v>135</v>
      </c>
      <c r="E11" s="2">
        <f t="shared" si="5"/>
        <v>0</v>
      </c>
      <c r="F11">
        <v>0.19426599999999999</v>
      </c>
      <c r="G11">
        <v>2.99204E-2</v>
      </c>
      <c r="H11" s="79">
        <f t="shared" si="1"/>
        <v>164</v>
      </c>
      <c r="I11" s="78">
        <v>10</v>
      </c>
      <c r="L11" s="7">
        <v>0.432724</v>
      </c>
      <c r="M11">
        <f t="shared" si="2"/>
        <v>0.41272399999999998</v>
      </c>
      <c r="N11" s="2">
        <f t="shared" si="6"/>
        <v>17</v>
      </c>
      <c r="O11" s="2">
        <f t="shared" si="7"/>
        <v>4</v>
      </c>
      <c r="P11">
        <v>0.38100499999999998</v>
      </c>
      <c r="Q11">
        <v>0.31307699999999999</v>
      </c>
      <c r="R11" s="79">
        <f t="shared" si="3"/>
        <v>100</v>
      </c>
      <c r="S11" s="78">
        <v>5</v>
      </c>
    </row>
    <row r="12" spans="1:19" x14ac:dyDescent="0.25">
      <c r="B12" s="8">
        <v>0.68229700000000004</v>
      </c>
      <c r="C12" s="80">
        <f t="shared" si="0"/>
        <v>0.66229700000000002</v>
      </c>
      <c r="D12" s="81">
        <f t="shared" si="4"/>
        <v>468</v>
      </c>
      <c r="E12" s="81">
        <f t="shared" si="5"/>
        <v>6</v>
      </c>
      <c r="F12" s="80">
        <v>0.29213299999999998</v>
      </c>
      <c r="G12" s="80">
        <v>0.496147</v>
      </c>
      <c r="H12" s="79">
        <f t="shared" si="1"/>
        <v>166</v>
      </c>
      <c r="I12" s="78">
        <v>4</v>
      </c>
      <c r="L12" s="8">
        <v>0.34887099999999999</v>
      </c>
      <c r="M12" s="80">
        <f t="shared" si="2"/>
        <v>0.32887099999999997</v>
      </c>
      <c r="N12" s="81">
        <f t="shared" si="6"/>
        <v>84</v>
      </c>
      <c r="O12" s="81">
        <f t="shared" si="7"/>
        <v>2</v>
      </c>
      <c r="P12" s="80">
        <v>0.32887100000000002</v>
      </c>
      <c r="Q12" s="80">
        <v>0.229799</v>
      </c>
      <c r="R12" s="79">
        <f t="shared" si="3"/>
        <v>99</v>
      </c>
      <c r="S12" s="78">
        <v>7</v>
      </c>
    </row>
    <row r="14" spans="1:19" x14ac:dyDescent="0.25">
      <c r="A14" s="75" t="s">
        <v>21</v>
      </c>
      <c r="B14">
        <f>AVERAGE(B3:B12)</f>
        <v>0.43194369999999999</v>
      </c>
      <c r="C14">
        <f>AVERAGE(C3:C12)</f>
        <v>0.41194369999999997</v>
      </c>
      <c r="F14">
        <f>AVERAGE(F3:F12)</f>
        <v>0.29993839999999999</v>
      </c>
      <c r="G14">
        <f>AVERAGE(G3:G12)</f>
        <v>0.29105257000000001</v>
      </c>
      <c r="H14">
        <f>AVERAGE(H3:H12)</f>
        <v>120.8</v>
      </c>
      <c r="I14">
        <f>AVERAGE(I3:I12)</f>
        <v>6.3</v>
      </c>
      <c r="L14">
        <f>AVERAGE(L3:L12)</f>
        <v>0.42700580000000005</v>
      </c>
      <c r="M14">
        <f>AVERAGE(M3:M12)</f>
        <v>0.40700579999999997</v>
      </c>
      <c r="P14">
        <f>AVERAGE(P3:P12)</f>
        <v>0.3121003</v>
      </c>
      <c r="Q14">
        <f>AVERAGE(Q3:Q12)</f>
        <v>0.30588457999999996</v>
      </c>
      <c r="R14">
        <f>AVERAGE(R3:R12)</f>
        <v>101.2</v>
      </c>
      <c r="S14">
        <f>AVERAGE(S3:S12)</f>
        <v>5.3</v>
      </c>
    </row>
    <row r="15" spans="1:19" x14ac:dyDescent="0.25">
      <c r="A15" s="77" t="s">
        <v>30</v>
      </c>
      <c r="B15">
        <f>STDEV(B3:B12)</f>
        <v>0.18537910272019467</v>
      </c>
      <c r="C15">
        <f>STDEV(C3:C12)</f>
        <v>0.18537910272019473</v>
      </c>
      <c r="F15">
        <f>_xlfn.STDEV.P(F3:F12)</f>
        <v>7.8755864305078888E-2</v>
      </c>
      <c r="G15">
        <f>_xlfn.STDEV.P(G3:G12)</f>
        <v>0.16866423315747797</v>
      </c>
      <c r="H15">
        <f>_xlfn.STDEV.P(H3:H12)</f>
        <v>25.431476559570818</v>
      </c>
      <c r="I15">
        <f>_xlfn.STDEV.P(I3:I12)</f>
        <v>3.3181320046074116</v>
      </c>
      <c r="L15">
        <f>STDEV(L3:L12)</f>
        <v>0.14200047784645722</v>
      </c>
      <c r="M15">
        <f>STDEV(M3:M12)</f>
        <v>0.14200047784645731</v>
      </c>
      <c r="P15">
        <f>_xlfn.STDEV.P(P3:P12)</f>
        <v>5.8229702197503903E-2</v>
      </c>
      <c r="Q15">
        <f>_xlfn.STDEV.P(Q3:Q12)</f>
        <v>0.12527610568846578</v>
      </c>
      <c r="R15">
        <f>_xlfn.STDEV.P(R3:R12)</f>
        <v>19.004210059878837</v>
      </c>
      <c r="S15">
        <f>_xlfn.STDEV.P(S3:S12)</f>
        <v>2.1</v>
      </c>
    </row>
    <row r="16" spans="1:19" ht="32.25" customHeight="1" x14ac:dyDescent="0.25">
      <c r="A16" s="124" t="s">
        <v>31</v>
      </c>
      <c r="B16" s="76">
        <f>(B15/B14)*100</f>
        <v>42.917422506728229</v>
      </c>
      <c r="C16" s="76"/>
      <c r="D16" s="2"/>
      <c r="E16" s="2"/>
      <c r="F16" s="2"/>
      <c r="G16" s="2"/>
      <c r="H16" s="2"/>
      <c r="I16" s="2"/>
      <c r="J16" s="76"/>
      <c r="L16" s="76">
        <f>(L15/L14)*100</f>
        <v>33.254929522375861</v>
      </c>
      <c r="M16" s="76"/>
    </row>
    <row r="17" spans="1:18" x14ac:dyDescent="0.25">
      <c r="A17" s="75" t="s">
        <v>20</v>
      </c>
      <c r="H17">
        <f>_xlfn.MODE.SNGL(H3:H12)</f>
        <v>116</v>
      </c>
      <c r="R17">
        <f>_xlfn.MODE.SNGL(R3:R12)</f>
        <v>83</v>
      </c>
    </row>
    <row r="21" spans="1:18" x14ac:dyDescent="0.25">
      <c r="A21" t="s">
        <v>19</v>
      </c>
      <c r="B21">
        <v>4</v>
      </c>
      <c r="L21">
        <v>2</v>
      </c>
    </row>
  </sheetData>
  <mergeCells count="2">
    <mergeCell ref="B1:I1"/>
    <mergeCell ref="L1:S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5BA5F-47A4-4C1B-8D15-A7916E9E0173}">
  <dimension ref="A1:S19"/>
  <sheetViews>
    <sheetView zoomScale="145" zoomScaleNormal="145" workbookViewId="0">
      <selection activeCell="Q2" sqref="Q2"/>
    </sheetView>
  </sheetViews>
  <sheetFormatPr defaultColWidth="8.85546875" defaultRowHeight="15" x14ac:dyDescent="0.25"/>
  <cols>
    <col min="1" max="1" width="11.7109375" customWidth="1"/>
    <col min="2" max="3" width="9.140625" customWidth="1"/>
    <col min="12" max="12" width="9.570312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6">
        <v>0.50963700000000001</v>
      </c>
      <c r="C3" s="82">
        <f t="shared" ref="C3:C12" si="0">B3-0.02</f>
        <v>0.48963699999999999</v>
      </c>
      <c r="D3" s="83" t="s">
        <v>17</v>
      </c>
      <c r="E3" s="83" t="s">
        <v>17</v>
      </c>
      <c r="F3" s="82">
        <v>0.32</v>
      </c>
      <c r="G3" s="82">
        <v>0.37333</v>
      </c>
      <c r="H3" s="79">
        <f t="shared" ref="H3:H12" si="1">ROUND((B3-G3-0.02)*1000, 0)</f>
        <v>116</v>
      </c>
      <c r="I3" s="78">
        <v>2</v>
      </c>
      <c r="J3" s="2"/>
      <c r="K3" s="2"/>
      <c r="L3" s="6">
        <v>0.68171499999999996</v>
      </c>
      <c r="M3" s="82">
        <f t="shared" ref="M3:M12" si="2">L3-0.02</f>
        <v>0.66171499999999994</v>
      </c>
      <c r="N3" s="83" t="s">
        <v>17</v>
      </c>
      <c r="O3" s="83" t="s">
        <v>17</v>
      </c>
      <c r="P3" s="82">
        <v>0.32</v>
      </c>
      <c r="Q3" s="82">
        <v>0.57889500000000005</v>
      </c>
      <c r="R3" s="79">
        <f t="shared" ref="R3:R12" si="3">ROUND((L3-Q3-0.02)*1000, 0)</f>
        <v>83</v>
      </c>
      <c r="S3" s="78">
        <v>2</v>
      </c>
    </row>
    <row r="4" spans="1:19" x14ac:dyDescent="0.25">
      <c r="B4" s="7">
        <v>0.44926899999999997</v>
      </c>
      <c r="C4">
        <f t="shared" si="0"/>
        <v>0.42926899999999996</v>
      </c>
      <c r="D4" s="2">
        <f t="shared" ref="D4:D12" si="4">ROUND((ABS(C4-C3))*1000, 0)</f>
        <v>60</v>
      </c>
      <c r="E4" s="2">
        <f t="shared" ref="E4:E12" si="5">ROUND((ABS(I4-I3)), 0)</f>
        <v>1</v>
      </c>
      <c r="F4">
        <v>0.35499999999999998</v>
      </c>
      <c r="G4">
        <v>0.37965300000000002</v>
      </c>
      <c r="H4" s="79">
        <f t="shared" si="1"/>
        <v>50</v>
      </c>
      <c r="I4" s="78">
        <v>3</v>
      </c>
      <c r="J4" s="2"/>
      <c r="K4" s="2"/>
      <c r="L4" s="7">
        <v>0.39934199999999997</v>
      </c>
      <c r="M4">
        <f t="shared" si="2"/>
        <v>0.37934199999999996</v>
      </c>
      <c r="N4" s="2">
        <f t="shared" ref="N4:N12" si="6">ROUND((ABS(M4-M3))*1000, 0)</f>
        <v>282</v>
      </c>
      <c r="O4" s="2">
        <f t="shared" ref="O4:O12" si="7">ROUND((ABS(S4-S3)), 0)</f>
        <v>9</v>
      </c>
      <c r="P4">
        <v>0.35499999999999998</v>
      </c>
      <c r="Q4">
        <v>0.27970800000000001</v>
      </c>
      <c r="R4" s="79">
        <f t="shared" si="3"/>
        <v>100</v>
      </c>
      <c r="S4" s="78">
        <v>11</v>
      </c>
    </row>
    <row r="5" spans="1:19" x14ac:dyDescent="0.25">
      <c r="B5" s="7">
        <v>0.3654</v>
      </c>
      <c r="C5">
        <f t="shared" si="0"/>
        <v>0.34539999999999998</v>
      </c>
      <c r="D5" s="2">
        <f t="shared" si="4"/>
        <v>84</v>
      </c>
      <c r="E5" s="2">
        <f t="shared" si="5"/>
        <v>6</v>
      </c>
      <c r="F5">
        <v>0.34539999999999998</v>
      </c>
      <c r="G5">
        <v>0.24624699999999999</v>
      </c>
      <c r="H5" s="79">
        <f t="shared" si="1"/>
        <v>99</v>
      </c>
      <c r="I5" s="78">
        <v>9</v>
      </c>
      <c r="J5" s="2"/>
      <c r="K5" s="2"/>
      <c r="L5" s="7">
        <v>0.38269199999999998</v>
      </c>
      <c r="M5">
        <f t="shared" si="2"/>
        <v>0.36269199999999996</v>
      </c>
      <c r="N5" s="2">
        <f t="shared" si="6"/>
        <v>17</v>
      </c>
      <c r="O5" s="2">
        <f t="shared" si="7"/>
        <v>1</v>
      </c>
      <c r="P5">
        <v>0.36269200000000001</v>
      </c>
      <c r="Q5">
        <v>0.24643000000000001</v>
      </c>
      <c r="R5" s="79">
        <f t="shared" si="3"/>
        <v>116</v>
      </c>
      <c r="S5" s="78">
        <v>10</v>
      </c>
    </row>
    <row r="6" spans="1:19" x14ac:dyDescent="0.25">
      <c r="B6" s="7">
        <v>0.34927599999999998</v>
      </c>
      <c r="C6">
        <f t="shared" si="0"/>
        <v>0.32927599999999996</v>
      </c>
      <c r="D6" s="2">
        <f t="shared" si="4"/>
        <v>16</v>
      </c>
      <c r="E6" s="2">
        <f t="shared" si="5"/>
        <v>3</v>
      </c>
      <c r="F6">
        <v>0.32927600000000001</v>
      </c>
      <c r="G6">
        <v>0.24632000000000001</v>
      </c>
      <c r="H6" s="79">
        <f t="shared" si="1"/>
        <v>83</v>
      </c>
      <c r="I6" s="78">
        <v>6</v>
      </c>
      <c r="L6" s="7">
        <v>0.44863599999999998</v>
      </c>
      <c r="M6">
        <f t="shared" si="2"/>
        <v>0.42863599999999996</v>
      </c>
      <c r="N6" s="2">
        <f t="shared" si="6"/>
        <v>66</v>
      </c>
      <c r="O6" s="2">
        <f t="shared" si="7"/>
        <v>0</v>
      </c>
      <c r="P6">
        <v>0.37634600000000001</v>
      </c>
      <c r="Q6">
        <v>0.31306299999999998</v>
      </c>
      <c r="R6" s="79">
        <f t="shared" si="3"/>
        <v>116</v>
      </c>
      <c r="S6" s="78">
        <v>10</v>
      </c>
    </row>
    <row r="7" spans="1:19" x14ac:dyDescent="0.25">
      <c r="B7" s="7">
        <v>0.59782900000000005</v>
      </c>
      <c r="C7">
        <f t="shared" si="0"/>
        <v>0.57782900000000004</v>
      </c>
      <c r="D7" s="2">
        <f t="shared" si="4"/>
        <v>249</v>
      </c>
      <c r="E7" s="2">
        <f t="shared" si="5"/>
        <v>4</v>
      </c>
      <c r="F7">
        <v>0.35963800000000001</v>
      </c>
      <c r="G7">
        <v>0.44509799999999999</v>
      </c>
      <c r="H7" s="79">
        <f t="shared" si="1"/>
        <v>133</v>
      </c>
      <c r="I7" s="78">
        <v>2</v>
      </c>
      <c r="L7" s="7">
        <v>0.48257800000000001</v>
      </c>
      <c r="M7">
        <f t="shared" si="2"/>
        <v>0.46257799999999999</v>
      </c>
      <c r="N7" s="2">
        <f t="shared" si="6"/>
        <v>34</v>
      </c>
      <c r="O7" s="2">
        <f t="shared" si="7"/>
        <v>4</v>
      </c>
      <c r="P7">
        <v>0.38317299999999999</v>
      </c>
      <c r="Q7">
        <v>0.34628500000000001</v>
      </c>
      <c r="R7" s="79">
        <f t="shared" si="3"/>
        <v>116</v>
      </c>
      <c r="S7" s="78">
        <v>6</v>
      </c>
    </row>
    <row r="8" spans="1:19" x14ac:dyDescent="0.25">
      <c r="B8" s="7">
        <v>0.39932299999999998</v>
      </c>
      <c r="C8">
        <f t="shared" si="0"/>
        <v>0.37932299999999997</v>
      </c>
      <c r="D8" s="2">
        <f t="shared" si="4"/>
        <v>199</v>
      </c>
      <c r="E8" s="2">
        <f t="shared" si="5"/>
        <v>9</v>
      </c>
      <c r="F8">
        <v>0.37481900000000001</v>
      </c>
      <c r="G8">
        <v>0.27973799999999999</v>
      </c>
      <c r="H8" s="79">
        <f t="shared" si="1"/>
        <v>100</v>
      </c>
      <c r="I8" s="78">
        <v>11</v>
      </c>
      <c r="L8" s="7">
        <v>0.53197399999999995</v>
      </c>
      <c r="M8">
        <f t="shared" si="2"/>
        <v>0.51197399999999993</v>
      </c>
      <c r="N8" s="2">
        <f t="shared" si="6"/>
        <v>49</v>
      </c>
      <c r="O8" s="2">
        <f t="shared" si="7"/>
        <v>3</v>
      </c>
      <c r="P8">
        <v>0.38658599999999999</v>
      </c>
      <c r="Q8">
        <v>0.39628400000000003</v>
      </c>
      <c r="R8" s="79">
        <f t="shared" si="3"/>
        <v>116</v>
      </c>
      <c r="S8" s="78">
        <v>3</v>
      </c>
    </row>
    <row r="9" spans="1:19" x14ac:dyDescent="0.25">
      <c r="B9" s="7">
        <v>0.43177900000000002</v>
      </c>
      <c r="C9">
        <f t="shared" si="0"/>
        <v>0.41177900000000001</v>
      </c>
      <c r="D9" s="2">
        <f t="shared" si="4"/>
        <v>32</v>
      </c>
      <c r="E9" s="2">
        <f t="shared" si="5"/>
        <v>5</v>
      </c>
      <c r="F9">
        <v>0.38241000000000003</v>
      </c>
      <c r="G9">
        <v>0.31301099999999998</v>
      </c>
      <c r="H9" s="79">
        <f t="shared" si="1"/>
        <v>99</v>
      </c>
      <c r="I9" s="78">
        <v>6</v>
      </c>
      <c r="L9" s="7">
        <v>0.43257000000000001</v>
      </c>
      <c r="M9">
        <f t="shared" si="2"/>
        <v>0.41256999999999999</v>
      </c>
      <c r="N9" s="2">
        <f t="shared" si="6"/>
        <v>99</v>
      </c>
      <c r="O9" s="2">
        <f t="shared" si="7"/>
        <v>4</v>
      </c>
      <c r="P9">
        <v>0.388293</v>
      </c>
      <c r="Q9">
        <v>0.32974999999999999</v>
      </c>
      <c r="R9" s="79">
        <f t="shared" si="3"/>
        <v>83</v>
      </c>
      <c r="S9" s="78">
        <v>7</v>
      </c>
    </row>
    <row r="10" spans="1:19" x14ac:dyDescent="0.25">
      <c r="B10" s="7">
        <v>0.54924700000000004</v>
      </c>
      <c r="C10">
        <f t="shared" si="0"/>
        <v>0.52924700000000002</v>
      </c>
      <c r="D10" s="2">
        <f t="shared" si="4"/>
        <v>117</v>
      </c>
      <c r="E10" s="2">
        <f t="shared" si="5"/>
        <v>4</v>
      </c>
      <c r="F10">
        <v>0.38620500000000002</v>
      </c>
      <c r="G10">
        <v>0.42957600000000001</v>
      </c>
      <c r="H10" s="79">
        <f t="shared" si="1"/>
        <v>100</v>
      </c>
      <c r="I10" s="78">
        <v>10</v>
      </c>
      <c r="L10" s="7">
        <v>0.432724</v>
      </c>
      <c r="M10">
        <f t="shared" si="2"/>
        <v>0.41272399999999998</v>
      </c>
      <c r="N10" s="2">
        <f t="shared" si="6"/>
        <v>0</v>
      </c>
      <c r="O10" s="2">
        <f t="shared" si="7"/>
        <v>1</v>
      </c>
      <c r="P10">
        <v>0.38914700000000002</v>
      </c>
      <c r="Q10">
        <v>0.29641499999999998</v>
      </c>
      <c r="R10" s="79">
        <f t="shared" si="3"/>
        <v>116</v>
      </c>
      <c r="S10" s="78">
        <v>8</v>
      </c>
    </row>
    <row r="11" spans="1:19" x14ac:dyDescent="0.25">
      <c r="B11" s="7">
        <v>0.43255900000000003</v>
      </c>
      <c r="C11">
        <f t="shared" si="0"/>
        <v>0.41255900000000001</v>
      </c>
      <c r="D11" s="2">
        <f t="shared" si="4"/>
        <v>117</v>
      </c>
      <c r="E11" s="2">
        <f t="shared" si="5"/>
        <v>0</v>
      </c>
      <c r="F11">
        <v>0.388102</v>
      </c>
      <c r="G11">
        <v>0.329619</v>
      </c>
      <c r="H11" s="79">
        <f t="shared" si="1"/>
        <v>83</v>
      </c>
      <c r="I11" s="78">
        <v>10</v>
      </c>
      <c r="L11" s="7">
        <v>0.56574800000000003</v>
      </c>
      <c r="M11">
        <f t="shared" si="2"/>
        <v>0.54574800000000001</v>
      </c>
      <c r="N11" s="2">
        <f t="shared" si="6"/>
        <v>133</v>
      </c>
      <c r="O11" s="2">
        <f t="shared" si="7"/>
        <v>6</v>
      </c>
      <c r="P11">
        <v>0.389573</v>
      </c>
      <c r="Q11">
        <v>0.46284700000000001</v>
      </c>
      <c r="R11" s="79">
        <f t="shared" si="3"/>
        <v>83</v>
      </c>
      <c r="S11" s="78">
        <v>2</v>
      </c>
    </row>
    <row r="12" spans="1:19" x14ac:dyDescent="0.25">
      <c r="B12" s="8">
        <v>0.432668</v>
      </c>
      <c r="C12" s="80">
        <f t="shared" si="0"/>
        <v>0.41266799999999998</v>
      </c>
      <c r="D12" s="81">
        <f t="shared" si="4"/>
        <v>0</v>
      </c>
      <c r="E12" s="81">
        <f t="shared" si="5"/>
        <v>6</v>
      </c>
      <c r="F12" s="80">
        <v>0.38905099999999998</v>
      </c>
      <c r="G12" s="80">
        <v>0.32957199999999998</v>
      </c>
      <c r="H12" s="79">
        <f t="shared" si="1"/>
        <v>83</v>
      </c>
      <c r="I12" s="78">
        <v>4</v>
      </c>
      <c r="L12" s="8">
        <v>0.66580700000000004</v>
      </c>
      <c r="M12" s="80">
        <f t="shared" si="2"/>
        <v>0.64580700000000002</v>
      </c>
      <c r="N12" s="81">
        <f t="shared" si="6"/>
        <v>100</v>
      </c>
      <c r="O12" s="81">
        <f t="shared" si="7"/>
        <v>0</v>
      </c>
      <c r="P12" s="80">
        <v>0.38978699999999999</v>
      </c>
      <c r="Q12" s="80">
        <v>0.52950900000000001</v>
      </c>
      <c r="R12" s="79">
        <f t="shared" si="3"/>
        <v>116</v>
      </c>
      <c r="S12" s="78">
        <v>2</v>
      </c>
    </row>
    <row r="14" spans="1:19" x14ac:dyDescent="0.25">
      <c r="A14" s="75" t="s">
        <v>21</v>
      </c>
      <c r="B14">
        <f>AVERAGE(B3:B12)</f>
        <v>0.45169870000000001</v>
      </c>
      <c r="C14">
        <f>AVERAGE(C3:C12)</f>
        <v>0.43169869999999999</v>
      </c>
      <c r="F14">
        <f>AVERAGE(F3:F12)</f>
        <v>0.36299009999999998</v>
      </c>
      <c r="G14">
        <f>AVERAGE(G3:G12)</f>
        <v>0.33721639999999997</v>
      </c>
      <c r="H14">
        <f>AVERAGE(H3:H12)</f>
        <v>94.6</v>
      </c>
      <c r="I14">
        <f>AVERAGE(I3:I12)</f>
        <v>6.3</v>
      </c>
      <c r="L14">
        <f>AVERAGE(L3:L12)</f>
        <v>0.50237860000000001</v>
      </c>
      <c r="M14">
        <f>AVERAGE(M3:M12)</f>
        <v>0.48237859999999999</v>
      </c>
      <c r="P14">
        <f>AVERAGE(P3:P12)</f>
        <v>0.37405969999999999</v>
      </c>
      <c r="Q14">
        <f>AVERAGE(Q3:Q12)</f>
        <v>0.37791859999999999</v>
      </c>
      <c r="R14">
        <f>AVERAGE(R3:R12)</f>
        <v>104.5</v>
      </c>
      <c r="S14">
        <f>AVERAGE(S3:S12)</f>
        <v>6.1</v>
      </c>
    </row>
    <row r="15" spans="1:19" x14ac:dyDescent="0.25">
      <c r="A15" s="77" t="s">
        <v>30</v>
      </c>
      <c r="B15">
        <f>STDEV(B3:B12)</f>
        <v>7.8908431188801156E-2</v>
      </c>
      <c r="C15">
        <f>STDEV(C3:C12)</f>
        <v>7.8908431188801156E-2</v>
      </c>
      <c r="F15">
        <f>_xlfn.STDEV.P(F3:F12)</f>
        <v>2.3947952169026898E-2</v>
      </c>
      <c r="G15">
        <f>_xlfn.STDEV.P(G3:G12)</f>
        <v>6.6194565425267402E-2</v>
      </c>
      <c r="H15">
        <f>_xlfn.STDEV.P(H3:H12)</f>
        <v>21.029503084951866</v>
      </c>
      <c r="I15">
        <f>_xlfn.STDEV.P(I3:I12)</f>
        <v>3.3181320046074116</v>
      </c>
      <c r="L15">
        <f>STDEV(L3:L12)</f>
        <v>0.10630601151518497</v>
      </c>
      <c r="M15">
        <f>STDEV(M3:M12)</f>
        <v>0.10630601151518497</v>
      </c>
      <c r="P15">
        <f>_xlfn.STDEV.P(P3:P12)</f>
        <v>2.1397101252506146E-2</v>
      </c>
      <c r="Q15">
        <f>_xlfn.STDEV.P(Q3:Q12)</f>
        <v>0.10584226093314544</v>
      </c>
      <c r="R15">
        <f>_xlfn.STDEV.P(R3:R12)</f>
        <v>14.83408237809134</v>
      </c>
      <c r="S15">
        <f>_xlfn.STDEV.P(S3:S12)</f>
        <v>3.4481879299133338</v>
      </c>
    </row>
    <row r="16" spans="1:19" x14ac:dyDescent="0.25">
      <c r="A16" s="124" t="s">
        <v>31</v>
      </c>
      <c r="B16" s="76">
        <f>(B15/B14)*100</f>
        <v>17.469262406290113</v>
      </c>
      <c r="C16" s="76"/>
      <c r="D16" s="2"/>
      <c r="E16" s="2"/>
      <c r="F16" s="2"/>
      <c r="G16" s="2"/>
      <c r="H16" s="2"/>
      <c r="I16" s="2"/>
      <c r="J16" s="76"/>
      <c r="L16" s="76">
        <f>(L15/L14)*100</f>
        <v>21.16053739454367</v>
      </c>
      <c r="M16" s="76"/>
    </row>
    <row r="17" spans="1:18" x14ac:dyDescent="0.25">
      <c r="A17" s="75" t="s">
        <v>20</v>
      </c>
      <c r="H17">
        <f>_xlfn.MODE.SNGL(H3:H12)</f>
        <v>83</v>
      </c>
      <c r="R17">
        <f>_xlfn.MODE.SNGL(R3:R12)</f>
        <v>116</v>
      </c>
    </row>
    <row r="19" spans="1:18" x14ac:dyDescent="0.25">
      <c r="A19" t="s">
        <v>19</v>
      </c>
      <c r="B19">
        <v>2</v>
      </c>
      <c r="L19">
        <v>0</v>
      </c>
    </row>
  </sheetData>
  <mergeCells count="2">
    <mergeCell ref="B1:I1"/>
    <mergeCell ref="L1:S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E9D4-9D59-4445-B76D-A7FA2C8C687C}">
  <dimension ref="A1:S19"/>
  <sheetViews>
    <sheetView zoomScale="115" zoomScaleNormal="115" workbookViewId="0">
      <selection activeCell="Q2" sqref="Q2"/>
    </sheetView>
  </sheetViews>
  <sheetFormatPr defaultColWidth="8.85546875" defaultRowHeight="15" x14ac:dyDescent="0.25"/>
  <cols>
    <col min="1" max="1" width="11.85546875" customWidth="1"/>
    <col min="2" max="2" width="12.42578125" customWidth="1"/>
    <col min="3" max="3" width="11.140625" customWidth="1"/>
    <col min="4" max="5" width="8.42578125" customWidth="1"/>
    <col min="9" max="9" width="7.42578125" customWidth="1"/>
    <col min="12" max="12" width="13.7109375" customWidth="1"/>
    <col min="13" max="13" width="11.5703125" customWidth="1"/>
    <col min="14" max="15" width="13.710937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6">
        <v>0.45933099999999999</v>
      </c>
      <c r="C3" s="82">
        <f t="shared" ref="C3:C12" si="0">B3-0.02</f>
        <v>0.43933099999999997</v>
      </c>
      <c r="D3" s="83" t="s">
        <v>17</v>
      </c>
      <c r="E3" s="83" t="s">
        <v>17</v>
      </c>
      <c r="F3" s="82">
        <v>0.32</v>
      </c>
      <c r="G3" s="91">
        <v>0.32332499999999997</v>
      </c>
      <c r="H3" s="79">
        <f t="shared" ref="H3:H12" si="1">ROUND((B3-G3-0.02)*1000, 0)</f>
        <v>116</v>
      </c>
      <c r="I3" s="78">
        <v>2</v>
      </c>
      <c r="L3" s="6">
        <v>0.44708100000000001</v>
      </c>
      <c r="M3" s="82">
        <f t="shared" ref="M3:M12" si="2">L3-0.02</f>
        <v>0.42708099999999999</v>
      </c>
      <c r="N3" s="83" t="s">
        <v>17</v>
      </c>
      <c r="O3" s="83" t="s">
        <v>17</v>
      </c>
      <c r="P3" s="82">
        <v>0.32</v>
      </c>
      <c r="Q3" s="82">
        <v>0.34623700000000002</v>
      </c>
      <c r="R3" s="79">
        <f t="shared" ref="R3:R12" si="3">ROUND((L3-Q3-0.02)*1000, 0)</f>
        <v>81</v>
      </c>
      <c r="S3" s="78">
        <v>2</v>
      </c>
    </row>
    <row r="4" spans="1:19" x14ac:dyDescent="0.25">
      <c r="B4" s="7">
        <v>0.39938000000000001</v>
      </c>
      <c r="C4">
        <f t="shared" si="0"/>
        <v>0.37938</v>
      </c>
      <c r="D4" s="2">
        <f t="shared" ref="D4:D12" si="4">ROUND((ABS(C4-C3))*1000, 0)</f>
        <v>60</v>
      </c>
      <c r="E4" s="2">
        <f t="shared" ref="E4:E12" si="5">ROUND((ABS(I4-I3)), 0)</f>
        <v>1</v>
      </c>
      <c r="F4">
        <v>0.35499999999999998</v>
      </c>
      <c r="G4" s="90">
        <v>0.29645700000000003</v>
      </c>
      <c r="H4" s="79">
        <f t="shared" si="1"/>
        <v>83</v>
      </c>
      <c r="I4" s="78">
        <v>3</v>
      </c>
      <c r="L4" s="7">
        <v>0.51522000000000001</v>
      </c>
      <c r="M4">
        <f t="shared" si="2"/>
        <v>0.49521999999999999</v>
      </c>
      <c r="N4" s="2">
        <f t="shared" ref="N4:N12" si="6">ROUND((ABS(M4-M3))*1000, 0)</f>
        <v>68</v>
      </c>
      <c r="O4" s="2">
        <f t="shared" ref="O4:O12" si="7">ROUND((ABS(S4-S3)), 0)</f>
        <v>1</v>
      </c>
      <c r="P4">
        <v>0.35499999999999998</v>
      </c>
      <c r="Q4">
        <v>0.41298499999999999</v>
      </c>
      <c r="R4" s="79">
        <f t="shared" si="3"/>
        <v>82</v>
      </c>
      <c r="S4" s="78">
        <v>3</v>
      </c>
    </row>
    <row r="5" spans="1:19" x14ac:dyDescent="0.25">
      <c r="B5" s="7">
        <v>0.51593100000000003</v>
      </c>
      <c r="C5">
        <f t="shared" si="0"/>
        <v>0.49593100000000001</v>
      </c>
      <c r="D5" s="2">
        <f t="shared" si="4"/>
        <v>117</v>
      </c>
      <c r="E5" s="2">
        <f t="shared" si="5"/>
        <v>6</v>
      </c>
      <c r="F5">
        <v>0.3725</v>
      </c>
      <c r="G5" s="90">
        <v>0.37966699999999998</v>
      </c>
      <c r="H5" s="79">
        <f t="shared" si="1"/>
        <v>116</v>
      </c>
      <c r="I5" s="78">
        <v>9</v>
      </c>
      <c r="L5" s="7">
        <v>0.41587299999999999</v>
      </c>
      <c r="M5">
        <f t="shared" si="2"/>
        <v>0.39587299999999997</v>
      </c>
      <c r="N5" s="2">
        <f t="shared" si="6"/>
        <v>99</v>
      </c>
      <c r="O5" s="2">
        <f t="shared" si="7"/>
        <v>8</v>
      </c>
      <c r="P5">
        <v>0.3725</v>
      </c>
      <c r="Q5">
        <v>0.27975899999999998</v>
      </c>
      <c r="R5" s="79">
        <f t="shared" si="3"/>
        <v>116</v>
      </c>
      <c r="S5" s="78">
        <v>11</v>
      </c>
    </row>
    <row r="6" spans="1:19" x14ac:dyDescent="0.25">
      <c r="B6" s="7">
        <v>0.39866800000000002</v>
      </c>
      <c r="C6">
        <f t="shared" si="0"/>
        <v>0.378668</v>
      </c>
      <c r="D6" s="2">
        <f t="shared" si="4"/>
        <v>117</v>
      </c>
      <c r="E6" s="2">
        <f t="shared" si="5"/>
        <v>3</v>
      </c>
      <c r="F6">
        <v>0.38124999999999998</v>
      </c>
      <c r="G6" s="90">
        <v>0.26299400000000001</v>
      </c>
      <c r="H6" s="79">
        <f t="shared" si="1"/>
        <v>116</v>
      </c>
      <c r="I6" s="78">
        <v>6</v>
      </c>
      <c r="L6" s="7">
        <v>0.39937299999999998</v>
      </c>
      <c r="M6">
        <f t="shared" si="2"/>
        <v>0.37937299999999996</v>
      </c>
      <c r="N6" s="2">
        <f t="shared" si="6"/>
        <v>17</v>
      </c>
      <c r="O6" s="2">
        <f t="shared" si="7"/>
        <v>2</v>
      </c>
      <c r="P6">
        <v>0.38124999999999998</v>
      </c>
      <c r="Q6">
        <v>0.26307900000000001</v>
      </c>
      <c r="R6" s="79">
        <f t="shared" si="3"/>
        <v>116</v>
      </c>
      <c r="S6" s="78">
        <v>9</v>
      </c>
    </row>
    <row r="7" spans="1:19" x14ac:dyDescent="0.25">
      <c r="B7" s="7">
        <v>0.69904999999999995</v>
      </c>
      <c r="C7">
        <f t="shared" si="0"/>
        <v>0.67904999999999993</v>
      </c>
      <c r="D7" s="2">
        <f t="shared" si="4"/>
        <v>300</v>
      </c>
      <c r="E7" s="2">
        <f t="shared" si="5"/>
        <v>4</v>
      </c>
      <c r="F7">
        <v>0.385625</v>
      </c>
      <c r="G7" s="90">
        <v>0.56279800000000002</v>
      </c>
      <c r="H7" s="79">
        <f t="shared" si="1"/>
        <v>116</v>
      </c>
      <c r="I7" s="78">
        <v>2</v>
      </c>
      <c r="L7" s="7">
        <v>0.415993</v>
      </c>
      <c r="M7">
        <f t="shared" si="2"/>
        <v>0.39599299999999998</v>
      </c>
      <c r="N7" s="2">
        <f t="shared" si="6"/>
        <v>17</v>
      </c>
      <c r="O7" s="2">
        <f t="shared" si="7"/>
        <v>0</v>
      </c>
      <c r="P7">
        <v>0.385625</v>
      </c>
      <c r="Q7">
        <v>0.27973199999999998</v>
      </c>
      <c r="R7" s="79">
        <f t="shared" si="3"/>
        <v>116</v>
      </c>
      <c r="S7" s="78">
        <v>9</v>
      </c>
    </row>
    <row r="8" spans="1:19" x14ac:dyDescent="0.25">
      <c r="B8" s="7">
        <v>0.36609000000000003</v>
      </c>
      <c r="C8">
        <f t="shared" si="0"/>
        <v>0.34609000000000001</v>
      </c>
      <c r="D8" s="2">
        <f t="shared" si="4"/>
        <v>333</v>
      </c>
      <c r="E8" s="2">
        <f t="shared" si="5"/>
        <v>9</v>
      </c>
      <c r="F8">
        <v>0.34609000000000001</v>
      </c>
      <c r="G8" s="90">
        <v>0.27972999999999998</v>
      </c>
      <c r="H8" s="79">
        <f t="shared" si="1"/>
        <v>66</v>
      </c>
      <c r="I8" s="78">
        <v>11</v>
      </c>
      <c r="L8" s="7">
        <v>0.39938899999999999</v>
      </c>
      <c r="M8">
        <f t="shared" si="2"/>
        <v>0.37938899999999998</v>
      </c>
      <c r="N8" s="2">
        <f t="shared" si="6"/>
        <v>17</v>
      </c>
      <c r="O8" s="2">
        <f t="shared" si="7"/>
        <v>2</v>
      </c>
      <c r="P8">
        <v>0.38781199999999999</v>
      </c>
      <c r="Q8">
        <v>0.27971099999999999</v>
      </c>
      <c r="R8" s="79">
        <f t="shared" si="3"/>
        <v>100</v>
      </c>
      <c r="S8" s="78">
        <v>7</v>
      </c>
    </row>
    <row r="9" spans="1:19" x14ac:dyDescent="0.25">
      <c r="B9" s="7">
        <v>0.43249300000000002</v>
      </c>
      <c r="C9">
        <f t="shared" si="0"/>
        <v>0.412493</v>
      </c>
      <c r="D9" s="2">
        <f t="shared" si="4"/>
        <v>66</v>
      </c>
      <c r="E9" s="2">
        <f t="shared" si="5"/>
        <v>5</v>
      </c>
      <c r="F9">
        <v>0.36804500000000001</v>
      </c>
      <c r="G9" s="90">
        <v>0.29622700000000002</v>
      </c>
      <c r="H9" s="79">
        <f t="shared" si="1"/>
        <v>116</v>
      </c>
      <c r="I9" s="78">
        <v>6</v>
      </c>
      <c r="L9" s="7">
        <v>0.449349</v>
      </c>
      <c r="M9">
        <f t="shared" si="2"/>
        <v>0.42934899999999998</v>
      </c>
      <c r="N9" s="2">
        <f t="shared" si="6"/>
        <v>50</v>
      </c>
      <c r="O9" s="2">
        <f t="shared" si="7"/>
        <v>3</v>
      </c>
      <c r="P9">
        <v>0.38890599999999997</v>
      </c>
      <c r="Q9">
        <v>0.34635100000000002</v>
      </c>
      <c r="R9" s="79">
        <f t="shared" si="3"/>
        <v>83</v>
      </c>
      <c r="S9" s="78">
        <v>10</v>
      </c>
    </row>
    <row r="10" spans="1:19" x14ac:dyDescent="0.25">
      <c r="B10" s="7">
        <v>0.38257600000000003</v>
      </c>
      <c r="C10">
        <f t="shared" si="0"/>
        <v>0.36257600000000001</v>
      </c>
      <c r="D10" s="2">
        <f t="shared" si="4"/>
        <v>50</v>
      </c>
      <c r="E10" s="2">
        <f t="shared" si="5"/>
        <v>4</v>
      </c>
      <c r="F10">
        <v>0.36257600000000001</v>
      </c>
      <c r="G10" s="90">
        <v>0.262988</v>
      </c>
      <c r="H10" s="79">
        <f t="shared" si="1"/>
        <v>100</v>
      </c>
      <c r="I10" s="78">
        <v>10</v>
      </c>
      <c r="L10" s="7">
        <v>0.48268100000000003</v>
      </c>
      <c r="M10">
        <f t="shared" si="2"/>
        <v>0.46268100000000001</v>
      </c>
      <c r="N10" s="2">
        <f t="shared" si="6"/>
        <v>33</v>
      </c>
      <c r="O10" s="2">
        <f t="shared" si="7"/>
        <v>6</v>
      </c>
      <c r="P10">
        <v>0.38945299999999999</v>
      </c>
      <c r="Q10">
        <v>0.39632299999999998</v>
      </c>
      <c r="R10" s="79">
        <f t="shared" si="3"/>
        <v>66</v>
      </c>
      <c r="S10" s="78">
        <v>4</v>
      </c>
    </row>
    <row r="11" spans="1:19" x14ac:dyDescent="0.25">
      <c r="B11" s="7">
        <v>0.39946199999999998</v>
      </c>
      <c r="C11">
        <f t="shared" si="0"/>
        <v>0.37946199999999997</v>
      </c>
      <c r="D11" s="2">
        <f t="shared" si="4"/>
        <v>17</v>
      </c>
      <c r="E11" s="2">
        <f t="shared" si="5"/>
        <v>0</v>
      </c>
      <c r="F11">
        <v>0.37628800000000001</v>
      </c>
      <c r="G11" s="90">
        <v>0.27976699999999999</v>
      </c>
      <c r="H11" s="79">
        <f t="shared" si="1"/>
        <v>100</v>
      </c>
      <c r="I11" s="78">
        <v>10</v>
      </c>
      <c r="L11" s="7">
        <v>0.51588500000000004</v>
      </c>
      <c r="M11">
        <f t="shared" si="2"/>
        <v>0.49588500000000002</v>
      </c>
      <c r="N11" s="2">
        <f t="shared" si="6"/>
        <v>33</v>
      </c>
      <c r="O11" s="2">
        <f t="shared" si="7"/>
        <v>1</v>
      </c>
      <c r="P11">
        <v>0.38972699999999999</v>
      </c>
      <c r="Q11">
        <v>0.37971500000000002</v>
      </c>
      <c r="R11" s="79">
        <f t="shared" si="3"/>
        <v>116</v>
      </c>
      <c r="S11" s="78">
        <v>3</v>
      </c>
    </row>
    <row r="12" spans="1:19" x14ac:dyDescent="0.25">
      <c r="B12" s="8">
        <v>0.53253399999999995</v>
      </c>
      <c r="C12" s="80">
        <f t="shared" si="0"/>
        <v>0.51253399999999993</v>
      </c>
      <c r="D12" s="81">
        <f t="shared" si="4"/>
        <v>133</v>
      </c>
      <c r="E12" s="81">
        <f t="shared" si="5"/>
        <v>6</v>
      </c>
      <c r="F12" s="80">
        <v>0.38314399999999998</v>
      </c>
      <c r="G12" s="89">
        <v>0.37959300000000001</v>
      </c>
      <c r="H12" s="79">
        <f t="shared" si="1"/>
        <v>133</v>
      </c>
      <c r="I12" s="78">
        <v>4</v>
      </c>
      <c r="L12" s="8">
        <v>0.61564200000000002</v>
      </c>
      <c r="M12" s="80">
        <f t="shared" si="2"/>
        <v>0.595642</v>
      </c>
      <c r="N12" s="81">
        <f t="shared" si="6"/>
        <v>100</v>
      </c>
      <c r="O12" s="81">
        <f t="shared" si="7"/>
        <v>0</v>
      </c>
      <c r="P12" s="80">
        <v>0.38986300000000002</v>
      </c>
      <c r="Q12" s="80">
        <v>0.47964200000000001</v>
      </c>
      <c r="R12" s="79">
        <f t="shared" si="3"/>
        <v>116</v>
      </c>
      <c r="S12" s="78">
        <v>3</v>
      </c>
    </row>
    <row r="14" spans="1:19" x14ac:dyDescent="0.25">
      <c r="A14" s="75" t="s">
        <v>21</v>
      </c>
      <c r="B14">
        <f>AVERAGE(B3:B12)</f>
        <v>0.4585515</v>
      </c>
      <c r="C14">
        <f>AVERAGE(C3:C12)</f>
        <v>0.43855149999999998</v>
      </c>
      <c r="F14">
        <f>AVERAGE(F3:F12)</f>
        <v>0.36505180000000009</v>
      </c>
      <c r="G14">
        <f>AVERAGE(G3:G12)</f>
        <v>0.3323546</v>
      </c>
      <c r="H14">
        <f>AVERAGE(H3:H12)</f>
        <v>106.2</v>
      </c>
      <c r="I14">
        <f>AVERAGE(I3:I12)</f>
        <v>6.3</v>
      </c>
      <c r="L14">
        <f>AVERAGE(L3:L12)</f>
        <v>0.46564860000000002</v>
      </c>
      <c r="M14">
        <f>AVERAGE(M3:M12)</f>
        <v>0.44564860000000001</v>
      </c>
      <c r="P14">
        <f>AVERAGE(P3:P12)</f>
        <v>0.3760136</v>
      </c>
      <c r="Q14">
        <f>AVERAGE(Q3:Q12)</f>
        <v>0.34635340000000003</v>
      </c>
      <c r="R14">
        <f>AVERAGE(R3:R12)</f>
        <v>99.2</v>
      </c>
      <c r="S14">
        <f>AVERAGE(S3:S12)</f>
        <v>6.1</v>
      </c>
    </row>
    <row r="15" spans="1:19" x14ac:dyDescent="0.25">
      <c r="A15" s="77" t="s">
        <v>30</v>
      </c>
      <c r="B15">
        <f>STDEV(B3:B12)</f>
        <v>0.10120675946271794</v>
      </c>
      <c r="C15">
        <f>STDEV(C3:C12)</f>
        <v>0.10120675946271794</v>
      </c>
      <c r="F15">
        <f>_xlfn.STDEV.P(F3:F12)</f>
        <v>1.9235477310428243E-2</v>
      </c>
      <c r="G15">
        <f>_xlfn.STDEV.P(G3:G12)</f>
        <v>8.6837139118236623E-2</v>
      </c>
      <c r="H15">
        <f>_xlfn.STDEV.P(H3:H12)</f>
        <v>18.519179247472064</v>
      </c>
      <c r="I15">
        <f>_xlfn.STDEV.P(I3:I12)</f>
        <v>3.3181320046074116</v>
      </c>
      <c r="L15">
        <f>STDEV(L3:L12)</f>
        <v>6.8398874032643026E-2</v>
      </c>
      <c r="M15">
        <f>STDEV(M3:M12)</f>
        <v>6.8398874032642845E-2</v>
      </c>
      <c r="P15">
        <f>_xlfn.STDEV.P(P3:P12)</f>
        <v>2.1394242128198886E-2</v>
      </c>
      <c r="Q15">
        <f>_xlfn.STDEV.P(Q3:Q12)</f>
        <v>6.787094523019388E-2</v>
      </c>
      <c r="R15">
        <f>_xlfn.STDEV.P(R3:R12)</f>
        <v>18.448848202530151</v>
      </c>
      <c r="S15">
        <f>_xlfn.STDEV.P(S3:S12)</f>
        <v>3.2695565448543631</v>
      </c>
    </row>
    <row r="16" spans="1:19" ht="37.5" customHeight="1" x14ac:dyDescent="0.25">
      <c r="A16" s="124" t="s">
        <v>31</v>
      </c>
      <c r="B16" s="76">
        <f>(B15/B14)*100</f>
        <v>22.070969010616679</v>
      </c>
      <c r="C16" s="76"/>
      <c r="D16" s="2"/>
      <c r="E16" s="2"/>
      <c r="F16" s="2"/>
      <c r="G16" s="2"/>
      <c r="H16" s="2"/>
      <c r="I16" s="2"/>
      <c r="J16" s="76"/>
      <c r="L16" s="76">
        <f>(L15/L14)*100</f>
        <v>14.688946564564571</v>
      </c>
      <c r="M16" s="76"/>
    </row>
    <row r="17" spans="1:18" x14ac:dyDescent="0.25">
      <c r="A17" s="75" t="s">
        <v>20</v>
      </c>
      <c r="H17">
        <f>_xlfn.MODE.SNGL(H3:H12)</f>
        <v>116</v>
      </c>
      <c r="R17">
        <f>_xlfn.MODE.SNGL(R3:R12)</f>
        <v>116</v>
      </c>
    </row>
    <row r="19" spans="1:18" x14ac:dyDescent="0.25">
      <c r="A19" t="s">
        <v>19</v>
      </c>
      <c r="B19">
        <v>1</v>
      </c>
      <c r="L19">
        <v>0</v>
      </c>
    </row>
  </sheetData>
  <mergeCells count="2">
    <mergeCell ref="B1:I1"/>
    <mergeCell ref="L1:S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D4041-5212-47E8-A477-D6042542AB0B}">
  <dimension ref="A1:T29"/>
  <sheetViews>
    <sheetView zoomScale="130" zoomScaleNormal="130" workbookViewId="0">
      <selection activeCell="G2" sqref="G2"/>
    </sheetView>
  </sheetViews>
  <sheetFormatPr defaultColWidth="8.85546875" defaultRowHeight="15" x14ac:dyDescent="0.25"/>
  <cols>
    <col min="1" max="1" width="12.140625" customWidth="1"/>
    <col min="2" max="3" width="11" customWidth="1"/>
    <col min="4" max="4" width="7.140625" customWidth="1"/>
    <col min="5" max="5" width="7.7109375" customWidth="1"/>
    <col min="12" max="13" width="12.42578125" customWidth="1"/>
    <col min="14" max="15" width="9.4257812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6">
        <v>0.36250700000000002</v>
      </c>
      <c r="C3" s="82">
        <f t="shared" ref="C3:C12" si="0">B3-0.02</f>
        <v>0.34250700000000001</v>
      </c>
      <c r="D3" s="83" t="s">
        <v>17</v>
      </c>
      <c r="E3" s="83" t="s">
        <v>17</v>
      </c>
      <c r="F3" s="82">
        <v>0.34250700000000001</v>
      </c>
      <c r="G3" s="83">
        <v>0.25963000000000003</v>
      </c>
      <c r="H3" s="79">
        <f t="shared" ref="H3:H12" si="1">ROUND((B3-G3-0.02)*1000, 0)</f>
        <v>83</v>
      </c>
      <c r="I3" s="85">
        <v>2</v>
      </c>
      <c r="L3" s="6">
        <v>0.59640599999999999</v>
      </c>
      <c r="M3" s="82">
        <f t="shared" ref="M3:M12" si="2">L3-0.02</f>
        <v>0.57640599999999997</v>
      </c>
      <c r="N3" s="83" t="s">
        <v>17</v>
      </c>
      <c r="O3" s="83" t="s">
        <v>17</v>
      </c>
      <c r="P3" s="82">
        <v>0.32</v>
      </c>
      <c r="Q3" s="82">
        <v>0.49343199999999998</v>
      </c>
      <c r="R3" s="79">
        <f t="shared" ref="R3:R12" si="3">ROUND((L3-Q3-0.02)*1000, 0)</f>
        <v>83</v>
      </c>
      <c r="S3" s="78">
        <v>2</v>
      </c>
    </row>
    <row r="4" spans="1:19" x14ac:dyDescent="0.25">
      <c r="B4" s="7">
        <v>0.38264399999999998</v>
      </c>
      <c r="C4">
        <f t="shared" si="0"/>
        <v>0.36264399999999997</v>
      </c>
      <c r="D4" s="2">
        <f t="shared" ref="D4:D12" si="4">ROUND((ABS(C4-C3))*1000, 0)</f>
        <v>20</v>
      </c>
      <c r="E4" s="2">
        <f t="shared" ref="E4:E12" si="5">ROUND((ABS(I4-I3)), 0)</f>
        <v>1</v>
      </c>
      <c r="F4">
        <v>0.36264400000000002</v>
      </c>
      <c r="G4" s="2">
        <v>0.296321</v>
      </c>
      <c r="H4" s="79">
        <f t="shared" si="1"/>
        <v>66</v>
      </c>
      <c r="I4" s="85">
        <v>3</v>
      </c>
      <c r="L4" s="7">
        <v>0.482684</v>
      </c>
      <c r="M4">
        <f t="shared" si="2"/>
        <v>0.46268399999999998</v>
      </c>
      <c r="N4" s="2">
        <f t="shared" ref="N4:N12" si="6">ROUND((ABS(M4-M3))*1000, 0)</f>
        <v>114</v>
      </c>
      <c r="O4" s="2">
        <f t="shared" ref="O4:O12" si="7">ROUND((ABS(S4-S3)), 0)</f>
        <v>6</v>
      </c>
      <c r="P4">
        <v>0.35499999999999998</v>
      </c>
      <c r="Q4">
        <v>0.36307</v>
      </c>
      <c r="R4" s="79">
        <f t="shared" si="3"/>
        <v>100</v>
      </c>
      <c r="S4" s="78">
        <v>8</v>
      </c>
    </row>
    <row r="5" spans="1:19" x14ac:dyDescent="0.25">
      <c r="B5" s="7">
        <v>0.382718</v>
      </c>
      <c r="C5">
        <f t="shared" si="0"/>
        <v>0.36271799999999998</v>
      </c>
      <c r="D5" s="2">
        <f t="shared" si="4"/>
        <v>0</v>
      </c>
      <c r="E5" s="2">
        <f t="shared" si="5"/>
        <v>6</v>
      </c>
      <c r="F5">
        <v>0.36271799999999998</v>
      </c>
      <c r="G5" s="2">
        <v>0.24644199999999999</v>
      </c>
      <c r="H5" s="79">
        <f t="shared" si="1"/>
        <v>116</v>
      </c>
      <c r="I5" s="85">
        <v>9</v>
      </c>
      <c r="L5" s="7">
        <v>0.39926299999999998</v>
      </c>
      <c r="M5">
        <f t="shared" si="2"/>
        <v>0.37926299999999996</v>
      </c>
      <c r="N5" s="2">
        <f t="shared" si="6"/>
        <v>83</v>
      </c>
      <c r="O5" s="2">
        <f t="shared" si="7"/>
        <v>1</v>
      </c>
      <c r="P5">
        <v>0.3725</v>
      </c>
      <c r="Q5">
        <v>0.27976200000000001</v>
      </c>
      <c r="R5" s="79">
        <f t="shared" si="3"/>
        <v>100</v>
      </c>
      <c r="S5" s="78">
        <v>9</v>
      </c>
    </row>
    <row r="6" spans="1:19" x14ac:dyDescent="0.25">
      <c r="B6" s="7">
        <v>0.41611199999999998</v>
      </c>
      <c r="C6">
        <f t="shared" si="0"/>
        <v>0.39611199999999996</v>
      </c>
      <c r="D6" s="2">
        <f t="shared" si="4"/>
        <v>33</v>
      </c>
      <c r="E6" s="2">
        <f t="shared" si="5"/>
        <v>3</v>
      </c>
      <c r="F6">
        <v>0.376359</v>
      </c>
      <c r="G6" s="2">
        <v>0.27973900000000002</v>
      </c>
      <c r="H6" s="79">
        <f t="shared" si="1"/>
        <v>116</v>
      </c>
      <c r="I6" s="85">
        <v>6</v>
      </c>
      <c r="L6" s="7">
        <v>0.43273600000000001</v>
      </c>
      <c r="M6">
        <f t="shared" si="2"/>
        <v>0.41273599999999999</v>
      </c>
      <c r="N6" s="2">
        <f t="shared" si="6"/>
        <v>33</v>
      </c>
      <c r="O6" s="2">
        <f t="shared" si="7"/>
        <v>1</v>
      </c>
      <c r="P6">
        <v>0.38124999999999998</v>
      </c>
      <c r="Q6">
        <v>0.29630299999999998</v>
      </c>
      <c r="R6" s="79">
        <f t="shared" si="3"/>
        <v>116</v>
      </c>
      <c r="S6" s="78">
        <v>10</v>
      </c>
    </row>
    <row r="7" spans="1:19" x14ac:dyDescent="0.25">
      <c r="B7" s="7">
        <v>0.39936899999999997</v>
      </c>
      <c r="C7">
        <f t="shared" si="0"/>
        <v>0.37936899999999996</v>
      </c>
      <c r="D7" s="2">
        <f t="shared" si="4"/>
        <v>17</v>
      </c>
      <c r="E7" s="2">
        <f t="shared" si="5"/>
        <v>4</v>
      </c>
      <c r="F7">
        <v>0.38317899999999999</v>
      </c>
      <c r="G7" s="2">
        <v>0.27972799999999998</v>
      </c>
      <c r="H7" s="79">
        <f t="shared" si="1"/>
        <v>100</v>
      </c>
      <c r="I7" s="85">
        <v>2</v>
      </c>
      <c r="L7" s="7">
        <v>0.43271999999999999</v>
      </c>
      <c r="M7">
        <f t="shared" si="2"/>
        <v>0.41271999999999998</v>
      </c>
      <c r="N7" s="2">
        <f t="shared" si="6"/>
        <v>0</v>
      </c>
      <c r="O7" s="2">
        <f t="shared" si="7"/>
        <v>0</v>
      </c>
      <c r="P7">
        <v>0.385625</v>
      </c>
      <c r="Q7">
        <v>0.29639399999999999</v>
      </c>
      <c r="R7" s="79">
        <f t="shared" si="3"/>
        <v>116</v>
      </c>
      <c r="S7" s="78">
        <v>10</v>
      </c>
    </row>
    <row r="8" spans="1:19" x14ac:dyDescent="0.25">
      <c r="B8" s="7">
        <v>0.38281700000000002</v>
      </c>
      <c r="C8">
        <f t="shared" si="0"/>
        <v>0.362817</v>
      </c>
      <c r="D8" s="2">
        <f t="shared" si="4"/>
        <v>17</v>
      </c>
      <c r="E8" s="2">
        <f t="shared" si="5"/>
        <v>9</v>
      </c>
      <c r="F8">
        <v>0.362817</v>
      </c>
      <c r="G8" s="2">
        <v>0.246396</v>
      </c>
      <c r="H8" s="79">
        <f t="shared" si="1"/>
        <v>116</v>
      </c>
      <c r="I8" s="85">
        <v>11</v>
      </c>
      <c r="L8" s="7">
        <v>0.53258499999999998</v>
      </c>
      <c r="M8">
        <f t="shared" si="2"/>
        <v>0.51258499999999996</v>
      </c>
      <c r="N8" s="2">
        <f t="shared" si="6"/>
        <v>100</v>
      </c>
      <c r="O8" s="2">
        <f t="shared" si="7"/>
        <v>0</v>
      </c>
      <c r="P8">
        <v>0.38781199999999999</v>
      </c>
      <c r="Q8">
        <v>0.39632000000000001</v>
      </c>
      <c r="R8" s="79">
        <f t="shared" si="3"/>
        <v>116</v>
      </c>
      <c r="S8" s="78">
        <v>10</v>
      </c>
    </row>
    <row r="9" spans="1:19" x14ac:dyDescent="0.25">
      <c r="B9" s="7">
        <v>0.39943000000000001</v>
      </c>
      <c r="C9">
        <f t="shared" si="0"/>
        <v>0.37942999999999999</v>
      </c>
      <c r="D9" s="2">
        <f t="shared" si="4"/>
        <v>17</v>
      </c>
      <c r="E9" s="2">
        <f t="shared" si="5"/>
        <v>5</v>
      </c>
      <c r="F9">
        <v>0.37640800000000002</v>
      </c>
      <c r="G9" s="2">
        <v>0.29642299999999999</v>
      </c>
      <c r="H9" s="79">
        <f t="shared" si="1"/>
        <v>83</v>
      </c>
      <c r="I9" s="85">
        <v>6</v>
      </c>
      <c r="L9" s="7">
        <v>0.46594799999999997</v>
      </c>
      <c r="M9">
        <f t="shared" si="2"/>
        <v>0.44594799999999996</v>
      </c>
      <c r="N9" s="2">
        <f t="shared" si="6"/>
        <v>67</v>
      </c>
      <c r="O9" s="2">
        <f t="shared" si="7"/>
        <v>1</v>
      </c>
      <c r="P9">
        <v>0.38890599999999997</v>
      </c>
      <c r="Q9">
        <v>0.32965499999999998</v>
      </c>
      <c r="R9" s="79">
        <f t="shared" si="3"/>
        <v>116</v>
      </c>
      <c r="S9" s="78">
        <v>9</v>
      </c>
    </row>
    <row r="10" spans="1:19" x14ac:dyDescent="0.25">
      <c r="B10" s="7">
        <v>0.36583700000000002</v>
      </c>
      <c r="C10">
        <f t="shared" si="0"/>
        <v>0.34583700000000001</v>
      </c>
      <c r="D10" s="2">
        <f t="shared" si="4"/>
        <v>34</v>
      </c>
      <c r="E10" s="2">
        <f t="shared" si="5"/>
        <v>4</v>
      </c>
      <c r="F10">
        <v>0.34583700000000001</v>
      </c>
      <c r="G10" s="2">
        <v>0.26312600000000003</v>
      </c>
      <c r="H10" s="79">
        <f t="shared" si="1"/>
        <v>83</v>
      </c>
      <c r="I10" s="85">
        <v>10</v>
      </c>
      <c r="L10" s="7">
        <v>0.48238999999999999</v>
      </c>
      <c r="M10">
        <f t="shared" si="2"/>
        <v>0.46238999999999997</v>
      </c>
      <c r="N10" s="2">
        <f t="shared" si="6"/>
        <v>16</v>
      </c>
      <c r="O10" s="2">
        <f t="shared" si="7"/>
        <v>1</v>
      </c>
      <c r="P10">
        <v>0.38945299999999999</v>
      </c>
      <c r="Q10">
        <v>0.36262499999999998</v>
      </c>
      <c r="R10" s="79">
        <f t="shared" si="3"/>
        <v>100</v>
      </c>
      <c r="S10" s="78">
        <v>8</v>
      </c>
    </row>
    <row r="11" spans="1:19" x14ac:dyDescent="0.25">
      <c r="B11" s="7">
        <v>0.39909499999999998</v>
      </c>
      <c r="C11">
        <f t="shared" si="0"/>
        <v>0.37909499999999996</v>
      </c>
      <c r="D11" s="2">
        <f t="shared" si="4"/>
        <v>33</v>
      </c>
      <c r="E11" s="2">
        <f t="shared" si="5"/>
        <v>0</v>
      </c>
      <c r="F11">
        <v>0.367919</v>
      </c>
      <c r="G11" s="2">
        <v>0.26324500000000001</v>
      </c>
      <c r="H11" s="79">
        <f t="shared" si="1"/>
        <v>116</v>
      </c>
      <c r="I11" s="85">
        <v>10</v>
      </c>
      <c r="L11" s="7">
        <v>0.482464</v>
      </c>
      <c r="M11">
        <f t="shared" si="2"/>
        <v>0.46246399999999999</v>
      </c>
      <c r="N11" s="2">
        <f t="shared" si="6"/>
        <v>0</v>
      </c>
      <c r="O11" s="2">
        <f t="shared" si="7"/>
        <v>4</v>
      </c>
      <c r="P11">
        <v>0.38972699999999999</v>
      </c>
      <c r="Q11">
        <v>0.34632000000000002</v>
      </c>
      <c r="R11" s="79">
        <f t="shared" si="3"/>
        <v>116</v>
      </c>
      <c r="S11" s="78">
        <v>4</v>
      </c>
    </row>
    <row r="12" spans="1:19" x14ac:dyDescent="0.25">
      <c r="B12" s="8">
        <v>0.41613699999999998</v>
      </c>
      <c r="C12" s="80">
        <f t="shared" si="0"/>
        <v>0.39613699999999996</v>
      </c>
      <c r="D12" s="81">
        <f t="shared" si="4"/>
        <v>17</v>
      </c>
      <c r="E12" s="81">
        <f t="shared" si="5"/>
        <v>6</v>
      </c>
      <c r="F12" s="80">
        <v>0.37895899999999999</v>
      </c>
      <c r="G12" s="81">
        <v>0.27979399999999999</v>
      </c>
      <c r="H12" s="79">
        <f t="shared" si="1"/>
        <v>116</v>
      </c>
      <c r="I12" s="85">
        <v>4</v>
      </c>
      <c r="L12" s="8">
        <v>0.41593200000000002</v>
      </c>
      <c r="M12" s="80">
        <f t="shared" si="2"/>
        <v>0.39593200000000001</v>
      </c>
      <c r="N12" s="81">
        <f t="shared" si="6"/>
        <v>67</v>
      </c>
      <c r="O12" s="81">
        <f t="shared" si="7"/>
        <v>1</v>
      </c>
      <c r="P12" s="80">
        <v>0.38986300000000002</v>
      </c>
      <c r="Q12" s="80">
        <v>0.29642299999999999</v>
      </c>
      <c r="R12" s="79">
        <f t="shared" si="3"/>
        <v>100</v>
      </c>
      <c r="S12" s="78">
        <v>5</v>
      </c>
    </row>
    <row r="13" spans="1:19" ht="22.5" customHeight="1" x14ac:dyDescent="0.25"/>
    <row r="14" spans="1:19" x14ac:dyDescent="0.25">
      <c r="A14" s="75" t="s">
        <v>21</v>
      </c>
      <c r="B14">
        <f>AVERAGE(B3:B12)</f>
        <v>0.39066660000000003</v>
      </c>
      <c r="C14">
        <f>AVERAGE(C3:C12)</f>
        <v>0.37066660000000001</v>
      </c>
      <c r="F14">
        <f>AVERAGE(F3:F12)</f>
        <v>0.3659347</v>
      </c>
      <c r="G14">
        <f>AVERAGE(G3:G12)</f>
        <v>0.2710844</v>
      </c>
      <c r="H14">
        <f>AVERAGE(H3:H12)</f>
        <v>99.5</v>
      </c>
      <c r="I14">
        <f>AVERAGE(I3:I12)</f>
        <v>6.3</v>
      </c>
      <c r="L14">
        <f>AVERAGE(L3:L12)</f>
        <v>0.47231279999999998</v>
      </c>
      <c r="M14">
        <f>AVERAGE(M3:M12)</f>
        <v>0.45231279999999996</v>
      </c>
      <c r="P14">
        <f>AVERAGE(P3:P12)</f>
        <v>0.3760136</v>
      </c>
      <c r="Q14">
        <f>AVERAGE(Q3:Q12)</f>
        <v>0.34603039999999996</v>
      </c>
      <c r="R14">
        <f>AVERAGE(R3:R12)</f>
        <v>106.3</v>
      </c>
      <c r="S14">
        <f>AVERAGE(S3:S12)</f>
        <v>7.5</v>
      </c>
    </row>
    <row r="15" spans="1:19" x14ac:dyDescent="0.25">
      <c r="A15" s="77" t="s">
        <v>30</v>
      </c>
      <c r="B15">
        <f>STDEV(B3:B12)</f>
        <v>1.8614233533628073E-2</v>
      </c>
      <c r="C15">
        <f>STDEV(C3:C12)</f>
        <v>1.8614233533628073E-2</v>
      </c>
      <c r="F15">
        <f>_xlfn.STDEV.P(F3:F12)</f>
        <v>1.2934304597078266E-2</v>
      </c>
      <c r="G15">
        <f>_xlfn.STDEV.P(G3:G12)</f>
        <v>1.7254455246109621E-2</v>
      </c>
      <c r="H15">
        <f>_xlfn.STDEV.P(H3:H12)</f>
        <v>18.167278277166339</v>
      </c>
      <c r="I15">
        <f>_xlfn.STDEV.P(I3:I12)</f>
        <v>3.3181320046074116</v>
      </c>
      <c r="L15">
        <f>STDEV(L3:L12)</f>
        <v>5.8721102082073866E-2</v>
      </c>
      <c r="M15">
        <f>STDEV(M3:M12)</f>
        <v>5.8721102082073866E-2</v>
      </c>
      <c r="P15">
        <f>_xlfn.STDEV.P(P3:P12)</f>
        <v>2.1394242128198886E-2</v>
      </c>
      <c r="Q15">
        <f>_xlfn.STDEV.P(Q3:Q12)</f>
        <v>6.0728266359579439E-2</v>
      </c>
      <c r="R15">
        <f>_xlfn.STDEV.P(R3:R12)</f>
        <v>10.826356727911749</v>
      </c>
      <c r="S15">
        <f>_xlfn.STDEV.P(S3:S12)</f>
        <v>2.6925824035672519</v>
      </c>
    </row>
    <row r="16" spans="1:19" ht="37.5" customHeight="1" x14ac:dyDescent="0.25">
      <c r="A16" s="124" t="s">
        <v>31</v>
      </c>
      <c r="B16" s="76">
        <f>(B15/B14)*100</f>
        <v>4.7647363592454726</v>
      </c>
      <c r="C16" s="76"/>
      <c r="D16" s="2"/>
      <c r="E16" s="2"/>
      <c r="F16" s="2"/>
      <c r="G16" s="2"/>
      <c r="H16" s="2"/>
      <c r="I16" s="2"/>
      <c r="J16" s="76"/>
      <c r="L16" s="76">
        <f>(L15/L14)*100</f>
        <v>12.432672178707389</v>
      </c>
      <c r="M16" s="76"/>
    </row>
    <row r="17" spans="1:20" x14ac:dyDescent="0.25">
      <c r="A17" s="75" t="s">
        <v>20</v>
      </c>
      <c r="H17">
        <f>_xlfn.MODE.SNGL(H3:H12)</f>
        <v>116</v>
      </c>
      <c r="R17">
        <f>_xlfn.MODE.SNGL(R3:R12)</f>
        <v>116</v>
      </c>
    </row>
    <row r="18" spans="1:20" x14ac:dyDescent="0.25">
      <c r="L18" s="92"/>
      <c r="M18" s="92"/>
      <c r="N18" s="92"/>
      <c r="O18" s="92"/>
    </row>
    <row r="19" spans="1:20" x14ac:dyDescent="0.25">
      <c r="L19" s="92"/>
      <c r="M19" s="92"/>
      <c r="N19" s="92"/>
      <c r="O19" s="92"/>
    </row>
    <row r="20" spans="1:20" x14ac:dyDescent="0.25">
      <c r="A20" t="s">
        <v>19</v>
      </c>
      <c r="B20">
        <v>0</v>
      </c>
      <c r="L20">
        <v>1</v>
      </c>
    </row>
    <row r="21" spans="1:20" x14ac:dyDescent="0.25">
      <c r="F21" s="92"/>
      <c r="L21" s="92"/>
      <c r="M21" s="92"/>
      <c r="N21" s="92"/>
      <c r="O21" s="92"/>
    </row>
    <row r="22" spans="1:20" x14ac:dyDescent="0.25">
      <c r="F22" s="92"/>
      <c r="L22" s="92"/>
      <c r="M22" s="92"/>
      <c r="N22" s="92"/>
      <c r="O22" s="92"/>
    </row>
    <row r="23" spans="1:20" x14ac:dyDescent="0.25">
      <c r="F23" s="92"/>
      <c r="L23" s="92"/>
      <c r="M23" s="92"/>
      <c r="N23" s="92"/>
      <c r="O23" s="92"/>
    </row>
    <row r="24" spans="1:20" x14ac:dyDescent="0.25">
      <c r="F24" s="92"/>
      <c r="L24" s="92"/>
      <c r="M24" s="92"/>
      <c r="N24" s="92"/>
      <c r="O24" s="92"/>
      <c r="T24">
        <v>6</v>
      </c>
    </row>
    <row r="25" spans="1:20" x14ac:dyDescent="0.25">
      <c r="F25" s="92"/>
      <c r="L25" s="92"/>
      <c r="M25" s="92"/>
      <c r="N25" s="92"/>
      <c r="O25" s="92"/>
    </row>
    <row r="26" spans="1:20" x14ac:dyDescent="0.25">
      <c r="F26" s="92"/>
    </row>
    <row r="27" spans="1:20" x14ac:dyDescent="0.25">
      <c r="F27" s="92"/>
    </row>
    <row r="28" spans="1:20" x14ac:dyDescent="0.25">
      <c r="F28" s="92"/>
    </row>
    <row r="29" spans="1:20" x14ac:dyDescent="0.25">
      <c r="F29" s="92"/>
    </row>
  </sheetData>
  <mergeCells count="2">
    <mergeCell ref="B1:I1"/>
    <mergeCell ref="L1:S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1083-8C58-4089-BEA6-E877F1E982D6}">
  <dimension ref="A1:Y19"/>
  <sheetViews>
    <sheetView zoomScale="115" zoomScaleNormal="115" workbookViewId="0">
      <selection activeCell="Q2" sqref="Q2"/>
    </sheetView>
  </sheetViews>
  <sheetFormatPr defaultColWidth="8.85546875" defaultRowHeight="15" x14ac:dyDescent="0.25"/>
  <cols>
    <col min="1" max="1" width="11.42578125" customWidth="1"/>
    <col min="2" max="3" width="11.85546875" customWidth="1"/>
    <col min="4" max="4" width="8.28515625" customWidth="1"/>
    <col min="5" max="5" width="7.28515625" customWidth="1"/>
    <col min="12" max="13" width="12.28515625" customWidth="1"/>
    <col min="14" max="14" width="8" customWidth="1"/>
    <col min="15" max="15" width="8.7109375" customWidth="1"/>
  </cols>
  <sheetData>
    <row r="1" spans="1:25" x14ac:dyDescent="0.25">
      <c r="B1" s="270" t="s">
        <v>26</v>
      </c>
      <c r="C1" s="271"/>
      <c r="D1" s="271"/>
      <c r="E1" s="271"/>
      <c r="F1" s="271"/>
      <c r="G1" s="271"/>
      <c r="H1" s="271"/>
      <c r="I1" s="272"/>
      <c r="J1" s="2"/>
      <c r="K1" s="2"/>
      <c r="L1" s="267" t="s">
        <v>25</v>
      </c>
      <c r="M1" s="268"/>
      <c r="N1" s="268"/>
      <c r="O1" s="268"/>
      <c r="P1" s="268"/>
      <c r="Q1" s="268"/>
      <c r="R1" s="268"/>
      <c r="S1" s="269"/>
    </row>
    <row r="2" spans="1:25"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25" x14ac:dyDescent="0.25">
      <c r="B3" s="6">
        <v>0.48094100000000001</v>
      </c>
      <c r="C3" s="82">
        <f t="shared" ref="C3:C12" si="0">B3-0.02</f>
        <v>0.46094099999999999</v>
      </c>
      <c r="D3" s="83" t="s">
        <v>17</v>
      </c>
      <c r="E3" s="83" t="s">
        <v>17</v>
      </c>
      <c r="F3" s="82">
        <v>0.32</v>
      </c>
      <c r="G3" s="82">
        <v>0.34464699999999998</v>
      </c>
      <c r="H3" s="79">
        <f t="shared" ref="H3:H12" si="1">ROUND((B3-G3-0.02)*1000, 0)</f>
        <v>116</v>
      </c>
      <c r="I3" s="78">
        <v>2</v>
      </c>
      <c r="L3" s="98">
        <v>0.43079800000000001</v>
      </c>
      <c r="M3" s="82">
        <f t="shared" ref="M3:M12" si="2">L3-0.02</f>
        <v>0.410798</v>
      </c>
      <c r="N3" s="83" t="s">
        <v>17</v>
      </c>
      <c r="O3" s="83" t="s">
        <v>17</v>
      </c>
      <c r="P3" s="82">
        <v>0.32</v>
      </c>
      <c r="Q3" s="82">
        <v>0.31137900000000002</v>
      </c>
      <c r="R3" s="79">
        <v>99</v>
      </c>
      <c r="S3" s="78">
        <v>2</v>
      </c>
    </row>
    <row r="4" spans="1:25" x14ac:dyDescent="0.25">
      <c r="B4" s="7">
        <v>0.51588299999999998</v>
      </c>
      <c r="C4">
        <f t="shared" si="0"/>
        <v>0.49588299999999996</v>
      </c>
      <c r="D4" s="2">
        <f t="shared" ref="D4:D12" si="3">ROUND((ABS(C4-C3))*1000, 0)</f>
        <v>35</v>
      </c>
      <c r="E4" s="2">
        <f t="shared" ref="E4:E12" si="4">ROUND((ABS(I4-I3)), 0)</f>
        <v>1</v>
      </c>
      <c r="F4">
        <v>0.35499999999999998</v>
      </c>
      <c r="G4">
        <v>0.36297699999999999</v>
      </c>
      <c r="H4" s="79">
        <f t="shared" si="1"/>
        <v>133</v>
      </c>
      <c r="I4" s="78">
        <v>3</v>
      </c>
      <c r="L4" s="97">
        <v>0.41601900000000003</v>
      </c>
      <c r="M4">
        <f t="shared" si="2"/>
        <v>0.39601900000000001</v>
      </c>
      <c r="N4" s="2">
        <f t="shared" ref="N4:N12" si="5">ROUND((ABS(M4-M3))*1000, 0)</f>
        <v>15</v>
      </c>
      <c r="O4" s="2">
        <f t="shared" ref="O4:O12" si="6">ROUND((ABS(S4-S3)), 0)</f>
        <v>2</v>
      </c>
      <c r="P4">
        <v>0.35499999999999998</v>
      </c>
      <c r="Q4">
        <v>0.31298799999999999</v>
      </c>
      <c r="R4" s="79">
        <v>83</v>
      </c>
      <c r="S4" s="78">
        <v>4</v>
      </c>
    </row>
    <row r="5" spans="1:25" x14ac:dyDescent="0.25">
      <c r="B5" s="7">
        <v>0.41566900000000001</v>
      </c>
      <c r="C5">
        <f t="shared" si="0"/>
        <v>0.39566899999999999</v>
      </c>
      <c r="D5" s="2">
        <f t="shared" si="3"/>
        <v>100</v>
      </c>
      <c r="E5" s="2">
        <f t="shared" si="4"/>
        <v>6</v>
      </c>
      <c r="F5">
        <v>0.3725</v>
      </c>
      <c r="G5">
        <v>0.26300099999999998</v>
      </c>
      <c r="H5" s="79">
        <f t="shared" si="1"/>
        <v>133</v>
      </c>
      <c r="I5" s="78">
        <v>9</v>
      </c>
      <c r="L5" s="97">
        <v>0.415827</v>
      </c>
      <c r="M5">
        <f t="shared" si="2"/>
        <v>0.39582699999999998</v>
      </c>
      <c r="N5" s="2">
        <f t="shared" si="5"/>
        <v>0</v>
      </c>
      <c r="O5" s="2">
        <f t="shared" si="6"/>
        <v>2</v>
      </c>
      <c r="P5">
        <v>0.3725</v>
      </c>
      <c r="Q5">
        <v>0.296377</v>
      </c>
      <c r="R5" s="79">
        <v>99</v>
      </c>
      <c r="S5" s="78">
        <v>6</v>
      </c>
    </row>
    <row r="6" spans="1:25" x14ac:dyDescent="0.25">
      <c r="B6" s="7">
        <v>0.41587099999999999</v>
      </c>
      <c r="C6">
        <f t="shared" si="0"/>
        <v>0.39587099999999997</v>
      </c>
      <c r="D6" s="2">
        <f t="shared" si="3"/>
        <v>0</v>
      </c>
      <c r="E6" s="2">
        <f t="shared" si="4"/>
        <v>3</v>
      </c>
      <c r="F6">
        <v>0.38124999999999998</v>
      </c>
      <c r="G6">
        <v>0.27968900000000002</v>
      </c>
      <c r="H6" s="79">
        <f t="shared" si="1"/>
        <v>116</v>
      </c>
      <c r="I6" s="78">
        <v>6</v>
      </c>
      <c r="L6" s="97">
        <v>0.39941500000000002</v>
      </c>
      <c r="M6">
        <f t="shared" si="2"/>
        <v>0.379415</v>
      </c>
      <c r="N6" s="2">
        <f t="shared" si="5"/>
        <v>16</v>
      </c>
      <c r="O6" s="2">
        <f t="shared" si="6"/>
        <v>1</v>
      </c>
      <c r="P6">
        <v>0.38124999999999998</v>
      </c>
      <c r="Q6">
        <v>0.279752</v>
      </c>
      <c r="R6" s="79">
        <v>100</v>
      </c>
      <c r="S6" s="78">
        <v>7</v>
      </c>
    </row>
    <row r="7" spans="1:25" x14ac:dyDescent="0.25">
      <c r="B7" s="7">
        <v>0.56549000000000005</v>
      </c>
      <c r="C7">
        <f t="shared" si="0"/>
        <v>0.54549000000000003</v>
      </c>
      <c r="D7" s="2">
        <f t="shared" si="3"/>
        <v>150</v>
      </c>
      <c r="E7" s="2">
        <f t="shared" si="4"/>
        <v>4</v>
      </c>
      <c r="F7">
        <v>0.385625</v>
      </c>
      <c r="G7">
        <v>0.42956299999999997</v>
      </c>
      <c r="H7" s="79">
        <f t="shared" si="1"/>
        <v>116</v>
      </c>
      <c r="I7" s="78">
        <v>2</v>
      </c>
      <c r="L7" s="97">
        <v>0.43042799999999998</v>
      </c>
      <c r="M7">
        <f t="shared" si="2"/>
        <v>0.41042799999999996</v>
      </c>
      <c r="N7" s="2">
        <f t="shared" si="5"/>
        <v>31</v>
      </c>
      <c r="O7" s="2">
        <f t="shared" si="6"/>
        <v>3</v>
      </c>
      <c r="P7">
        <v>0.385625</v>
      </c>
      <c r="Q7">
        <v>0.29467199999999999</v>
      </c>
      <c r="R7" s="79">
        <v>116</v>
      </c>
      <c r="S7" s="78">
        <v>4</v>
      </c>
    </row>
    <row r="8" spans="1:25" x14ac:dyDescent="0.25">
      <c r="B8" s="7">
        <v>0.41608699999999998</v>
      </c>
      <c r="C8">
        <f t="shared" si="0"/>
        <v>0.39608699999999997</v>
      </c>
      <c r="D8" s="2">
        <f t="shared" si="3"/>
        <v>149</v>
      </c>
      <c r="E8" s="2">
        <f t="shared" si="4"/>
        <v>9</v>
      </c>
      <c r="F8">
        <v>0.38781199999999999</v>
      </c>
      <c r="G8">
        <v>0.27973799999999999</v>
      </c>
      <c r="H8" s="79">
        <f t="shared" si="1"/>
        <v>116</v>
      </c>
      <c r="I8" s="78">
        <v>11</v>
      </c>
      <c r="L8" s="97">
        <v>0.41598400000000002</v>
      </c>
      <c r="M8">
        <f t="shared" si="2"/>
        <v>0.395984</v>
      </c>
      <c r="N8" s="2">
        <f t="shared" si="5"/>
        <v>14</v>
      </c>
      <c r="O8" s="2">
        <f t="shared" si="6"/>
        <v>1</v>
      </c>
      <c r="P8">
        <v>0.38781199999999999</v>
      </c>
      <c r="Q8">
        <v>0.27968100000000001</v>
      </c>
      <c r="R8" s="79">
        <v>116</v>
      </c>
      <c r="S8" s="78">
        <v>3</v>
      </c>
      <c r="Y8" s="93"/>
    </row>
    <row r="9" spans="1:25" x14ac:dyDescent="0.25">
      <c r="B9" s="7">
        <v>0.43266700000000002</v>
      </c>
      <c r="C9">
        <f t="shared" si="0"/>
        <v>0.41266700000000001</v>
      </c>
      <c r="D9" s="2">
        <f t="shared" si="3"/>
        <v>17</v>
      </c>
      <c r="E9" s="2">
        <f t="shared" si="4"/>
        <v>5</v>
      </c>
      <c r="F9">
        <v>0.38890599999999997</v>
      </c>
      <c r="G9">
        <v>0.34628700000000001</v>
      </c>
      <c r="H9" s="79">
        <f t="shared" si="1"/>
        <v>66</v>
      </c>
      <c r="I9" s="78">
        <v>6</v>
      </c>
      <c r="L9" s="97">
        <v>0.39900200000000002</v>
      </c>
      <c r="M9">
        <f t="shared" si="2"/>
        <v>0.37900200000000001</v>
      </c>
      <c r="N9" s="2">
        <f t="shared" si="5"/>
        <v>17</v>
      </c>
      <c r="O9" s="2">
        <f t="shared" si="6"/>
        <v>8</v>
      </c>
      <c r="P9">
        <v>0.38890599999999997</v>
      </c>
      <c r="Q9">
        <v>0.27942099999999997</v>
      </c>
      <c r="R9" s="79">
        <v>100</v>
      </c>
      <c r="S9" s="78">
        <v>11</v>
      </c>
      <c r="Y9" s="93"/>
    </row>
    <row r="10" spans="1:25" x14ac:dyDescent="0.25">
      <c r="B10" s="7">
        <v>0.41595300000000002</v>
      </c>
      <c r="C10">
        <f t="shared" si="0"/>
        <v>0.395953</v>
      </c>
      <c r="D10" s="2">
        <f t="shared" si="3"/>
        <v>17</v>
      </c>
      <c r="E10" s="2">
        <f t="shared" si="4"/>
        <v>4</v>
      </c>
      <c r="F10">
        <v>0.38945299999999999</v>
      </c>
      <c r="G10">
        <v>0.26300400000000002</v>
      </c>
      <c r="H10" s="79">
        <f t="shared" si="1"/>
        <v>133</v>
      </c>
      <c r="I10" s="78">
        <v>10</v>
      </c>
      <c r="L10" s="97">
        <v>0.48266700000000001</v>
      </c>
      <c r="M10">
        <f t="shared" si="2"/>
        <v>0.46266699999999999</v>
      </c>
      <c r="N10" s="2">
        <f t="shared" si="5"/>
        <v>84</v>
      </c>
      <c r="O10" s="2">
        <f t="shared" si="6"/>
        <v>7</v>
      </c>
      <c r="P10">
        <v>0.38945299999999999</v>
      </c>
      <c r="Q10">
        <v>0.36296299999999998</v>
      </c>
      <c r="R10" s="79">
        <v>100</v>
      </c>
      <c r="S10" s="78">
        <v>4</v>
      </c>
      <c r="Y10" s="93"/>
    </row>
    <row r="11" spans="1:25" x14ac:dyDescent="0.25">
      <c r="B11" s="7">
        <v>0.449154</v>
      </c>
      <c r="C11">
        <f t="shared" si="0"/>
        <v>0.42915399999999998</v>
      </c>
      <c r="D11" s="2">
        <f t="shared" si="3"/>
        <v>33</v>
      </c>
      <c r="E11" s="2">
        <f t="shared" si="4"/>
        <v>0</v>
      </c>
      <c r="F11">
        <v>0.38972699999999999</v>
      </c>
      <c r="G11">
        <v>0.313029</v>
      </c>
      <c r="H11" s="79">
        <f t="shared" si="1"/>
        <v>116</v>
      </c>
      <c r="I11" s="78">
        <v>10</v>
      </c>
      <c r="L11" s="97">
        <v>0.41616399999999998</v>
      </c>
      <c r="M11">
        <f t="shared" si="2"/>
        <v>0.39616399999999996</v>
      </c>
      <c r="N11" s="2">
        <f t="shared" si="5"/>
        <v>67</v>
      </c>
      <c r="O11" s="2">
        <f t="shared" si="6"/>
        <v>2</v>
      </c>
      <c r="P11">
        <v>0.38972699999999999</v>
      </c>
      <c r="Q11">
        <v>0.31304700000000002</v>
      </c>
      <c r="R11" s="79">
        <v>83</v>
      </c>
      <c r="S11" s="78">
        <v>6</v>
      </c>
      <c r="Y11" s="93"/>
    </row>
    <row r="12" spans="1:25" x14ac:dyDescent="0.25">
      <c r="B12" s="8">
        <v>0.59873699999999996</v>
      </c>
      <c r="C12" s="80">
        <f t="shared" si="0"/>
        <v>0.57873699999999995</v>
      </c>
      <c r="D12" s="81">
        <f t="shared" si="3"/>
        <v>150</v>
      </c>
      <c r="E12" s="81">
        <f t="shared" si="4"/>
        <v>6</v>
      </c>
      <c r="F12" s="80">
        <v>0.38986300000000002</v>
      </c>
      <c r="G12" s="80">
        <v>0.47946699999999998</v>
      </c>
      <c r="H12" s="79">
        <f t="shared" si="1"/>
        <v>99</v>
      </c>
      <c r="I12" s="78">
        <v>4</v>
      </c>
      <c r="L12" s="96">
        <v>0.682334</v>
      </c>
      <c r="M12" s="80">
        <f t="shared" si="2"/>
        <v>0.66233399999999998</v>
      </c>
      <c r="N12" s="81">
        <f t="shared" si="5"/>
        <v>266</v>
      </c>
      <c r="O12" s="81">
        <f t="shared" si="6"/>
        <v>3</v>
      </c>
      <c r="P12" s="80">
        <v>0.38986300000000002</v>
      </c>
      <c r="Q12" s="80">
        <v>0.56280300000000005</v>
      </c>
      <c r="R12" s="79">
        <v>100</v>
      </c>
      <c r="S12" s="78">
        <v>3</v>
      </c>
      <c r="Y12" s="93"/>
    </row>
    <row r="13" spans="1:25" x14ac:dyDescent="0.25">
      <c r="A13" s="75"/>
      <c r="Y13" s="93"/>
    </row>
    <row r="14" spans="1:25" x14ac:dyDescent="0.25">
      <c r="A14" s="75" t="s">
        <v>21</v>
      </c>
      <c r="B14">
        <f>AVERAGE(B3:B12)</f>
        <v>0.47064519999999999</v>
      </c>
      <c r="C14">
        <f>AVERAGE(C3:C12)</f>
        <v>0.45064520000000002</v>
      </c>
      <c r="F14">
        <f>AVERAGE(F3:F12)</f>
        <v>0.3760136</v>
      </c>
      <c r="G14">
        <f>AVERAGE(G3:G12)</f>
        <v>0.33614020000000006</v>
      </c>
      <c r="H14">
        <f>AVERAGE(H3:H12)</f>
        <v>114.4</v>
      </c>
      <c r="I14">
        <f>AVERAGE(I3:I12)</f>
        <v>6.3</v>
      </c>
      <c r="L14" s="6">
        <f>AVERAGE(L3:L12)</f>
        <v>0.44886379999999998</v>
      </c>
      <c r="M14">
        <f>AVERAGE(M3:M12)</f>
        <v>0.42886380000000007</v>
      </c>
      <c r="N14" s="82"/>
      <c r="O14" s="82"/>
      <c r="P14" s="82">
        <f>AVERAGE(P3:P12)</f>
        <v>0.3760136</v>
      </c>
      <c r="Q14" s="82">
        <f>AVERAGE(Q3:Q12)</f>
        <v>0.32930830000000005</v>
      </c>
      <c r="R14" s="82">
        <f>AVERAGE(R3:R12)</f>
        <v>99.6</v>
      </c>
      <c r="S14" s="95">
        <f>AVERAGE(S3:S12)</f>
        <v>5</v>
      </c>
      <c r="Y14" s="93"/>
    </row>
    <row r="15" spans="1:25" ht="21" customHeight="1" x14ac:dyDescent="0.25">
      <c r="A15" s="77" t="s">
        <v>30</v>
      </c>
      <c r="B15">
        <f>STDEV(B3:B12)</f>
        <v>6.7864368161470581E-2</v>
      </c>
      <c r="C15">
        <f>STDEV(C3:C12)</f>
        <v>6.7864368161469846E-2</v>
      </c>
      <c r="F15">
        <f>_xlfn.STDEV.P(F3:F12)</f>
        <v>2.1394242128198886E-2</v>
      </c>
      <c r="G15">
        <f>_xlfn.STDEV.P(G3:G12)</f>
        <v>6.9113130610325826E-2</v>
      </c>
      <c r="H15">
        <f>_xlfn.STDEV.P(H3:H12)</f>
        <v>19.053608582103287</v>
      </c>
      <c r="I15">
        <f>_xlfn.STDEV.P(I3:I12)</f>
        <v>3.3181320046074116</v>
      </c>
      <c r="L15">
        <f>STDEV(L3:L12)</f>
        <v>8.535494166492219E-2</v>
      </c>
      <c r="M15">
        <f>STDEV(M3:M12)</f>
        <v>8.5354941664921316E-2</v>
      </c>
      <c r="N15" s="80"/>
      <c r="O15" s="80"/>
      <c r="P15" s="80">
        <f>_xlfn.STDEV.P(P3:P12)</f>
        <v>2.1394242128198886E-2</v>
      </c>
      <c r="Q15" s="80">
        <f>_xlfn.STDEV.P(Q3:Q12)</f>
        <v>8.1361070483431858E-2</v>
      </c>
      <c r="R15" s="80">
        <f>_xlfn.STDEV.P(R3:R12)</f>
        <v>10.44222198576529</v>
      </c>
      <c r="S15" s="94">
        <f>_xlfn.STDEV.P(S3:S12)</f>
        <v>2.4899799195977463</v>
      </c>
      <c r="Y15" s="93"/>
    </row>
    <row r="16" spans="1:25" ht="26.25" customHeight="1" x14ac:dyDescent="0.25">
      <c r="A16" s="124" t="s">
        <v>31</v>
      </c>
      <c r="B16" s="76">
        <f>(B15/B14)*100</f>
        <v>14.419432761976662</v>
      </c>
      <c r="C16" s="76"/>
      <c r="D16" s="2"/>
      <c r="E16" s="2"/>
      <c r="F16" s="2"/>
      <c r="G16" s="2"/>
      <c r="H16" s="2"/>
      <c r="I16" s="2"/>
      <c r="J16" s="76"/>
      <c r="L16" s="76">
        <f>(L15/L14)*100</f>
        <v>19.015777539851104</v>
      </c>
      <c r="M16" s="76"/>
      <c r="Y16" s="93"/>
    </row>
    <row r="17" spans="1:25" ht="26.25" customHeight="1" x14ac:dyDescent="0.25">
      <c r="A17" s="75" t="s">
        <v>20</v>
      </c>
      <c r="H17">
        <f>_xlfn.MODE.SNGL(H3:H12)</f>
        <v>116</v>
      </c>
      <c r="R17">
        <f>_xlfn.MODE.SNGL(R3:R12)</f>
        <v>100</v>
      </c>
      <c r="Y17" s="93"/>
    </row>
    <row r="18" spans="1:25" x14ac:dyDescent="0.25">
      <c r="Y18" s="93"/>
    </row>
    <row r="19" spans="1:25" x14ac:dyDescent="0.25">
      <c r="A19" s="75" t="s">
        <v>19</v>
      </c>
      <c r="B19">
        <v>0</v>
      </c>
      <c r="L19" t="s">
        <v>27</v>
      </c>
    </row>
  </sheetData>
  <mergeCells count="2">
    <mergeCell ref="B1:I1"/>
    <mergeCell ref="L1:S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AFE2-DEC7-4E9A-A698-C53A1A8257FE}">
  <dimension ref="A1:V19"/>
  <sheetViews>
    <sheetView zoomScale="130" zoomScaleNormal="130" workbookViewId="0">
      <selection activeCell="G2" sqref="G2"/>
    </sheetView>
  </sheetViews>
  <sheetFormatPr defaultColWidth="8.85546875" defaultRowHeight="15" x14ac:dyDescent="0.25"/>
  <cols>
    <col min="2" max="2" width="10.42578125" customWidth="1"/>
    <col min="12" max="12" width="10.7109375" customWidth="1"/>
  </cols>
  <sheetData>
    <row r="1" spans="1:22" x14ac:dyDescent="0.25">
      <c r="B1" s="270" t="s">
        <v>26</v>
      </c>
      <c r="C1" s="271"/>
      <c r="D1" s="271"/>
      <c r="E1" s="271"/>
      <c r="F1" s="271"/>
      <c r="G1" s="271"/>
      <c r="H1" s="271"/>
      <c r="I1" s="272"/>
      <c r="J1" s="2"/>
      <c r="K1" s="2"/>
      <c r="L1" s="267" t="s">
        <v>25</v>
      </c>
      <c r="M1" s="268"/>
      <c r="N1" s="268"/>
      <c r="O1" s="268"/>
      <c r="P1" s="268"/>
      <c r="Q1" s="268"/>
      <c r="R1" s="268"/>
      <c r="S1" s="269"/>
    </row>
    <row r="2" spans="1:22"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22" x14ac:dyDescent="0.25">
      <c r="B3" s="88">
        <v>0.38098900000000002</v>
      </c>
      <c r="C3" s="82">
        <f t="shared" ref="C3:C12" si="0">B3-0.02</f>
        <v>0.360989</v>
      </c>
      <c r="D3" s="83" t="s">
        <v>17</v>
      </c>
      <c r="E3" s="83" t="s">
        <v>17</v>
      </c>
      <c r="F3" s="83">
        <v>0.36098799999999998</v>
      </c>
      <c r="G3" s="83">
        <v>0.328432</v>
      </c>
      <c r="H3" s="79">
        <f t="shared" ref="H3:H12" si="1">ROUND((B3-G3-0.02)*1000, 0)</f>
        <v>33</v>
      </c>
      <c r="I3" s="85">
        <v>2</v>
      </c>
      <c r="J3" s="2"/>
      <c r="K3" s="2"/>
      <c r="L3" s="88">
        <v>0.46161400000000002</v>
      </c>
      <c r="M3" s="82">
        <f t="shared" ref="M3:M12" si="2">L3-0.02</f>
        <v>0.44161400000000001</v>
      </c>
      <c r="N3" s="83" t="s">
        <v>17</v>
      </c>
      <c r="O3" s="83" t="s">
        <v>17</v>
      </c>
      <c r="P3" s="83">
        <v>0.32</v>
      </c>
      <c r="Q3" s="83">
        <v>0.32869999999999999</v>
      </c>
      <c r="R3" s="79">
        <f t="shared" ref="R3:R12" si="3">ROUND((L3-Q3-0.02)*1000, 0)</f>
        <v>113</v>
      </c>
      <c r="S3" s="87">
        <v>2</v>
      </c>
    </row>
    <row r="4" spans="1:22" x14ac:dyDescent="0.25">
      <c r="B4" s="103">
        <v>0.31512499999999999</v>
      </c>
      <c r="C4">
        <f t="shared" si="0"/>
        <v>0.29512499999999997</v>
      </c>
      <c r="D4" s="2">
        <f t="shared" ref="D4:D12" si="4">ROUND((ABS(C4-C3))*1000, 0)</f>
        <v>66</v>
      </c>
      <c r="E4" s="2">
        <f t="shared" ref="E4:E12" si="5">ROUND((ABS(I4-I3)), 0)</f>
        <v>1</v>
      </c>
      <c r="F4" s="2">
        <v>0.29512500000000003</v>
      </c>
      <c r="G4" s="2">
        <v>0.21279699999999999</v>
      </c>
      <c r="H4" s="79">
        <f t="shared" si="1"/>
        <v>82</v>
      </c>
      <c r="I4" s="85">
        <v>3</v>
      </c>
      <c r="J4" s="2"/>
      <c r="K4" s="2"/>
      <c r="L4" s="103">
        <v>0.33296999999999999</v>
      </c>
      <c r="M4">
        <f t="shared" si="2"/>
        <v>0.31296999999999997</v>
      </c>
      <c r="N4" s="2">
        <f t="shared" ref="N4:N12" si="6">ROUND((ABS(M4-M3))*1000, 0)</f>
        <v>129</v>
      </c>
      <c r="O4" s="2">
        <f t="shared" ref="O4:O12" si="7">ROUND((ABS(S4-S3)), 0)</f>
        <v>7</v>
      </c>
      <c r="P4" s="2">
        <v>0.31297000000000003</v>
      </c>
      <c r="Q4" s="2">
        <v>0.229906</v>
      </c>
      <c r="R4" s="79">
        <f t="shared" si="3"/>
        <v>83</v>
      </c>
      <c r="S4" s="102">
        <v>9</v>
      </c>
      <c r="V4">
        <v>33</v>
      </c>
    </row>
    <row r="5" spans="1:22" x14ac:dyDescent="0.25">
      <c r="B5" s="103">
        <v>0.31548799999999999</v>
      </c>
      <c r="C5">
        <f t="shared" si="0"/>
        <v>0.29548799999999997</v>
      </c>
      <c r="D5" s="2">
        <f t="shared" si="4"/>
        <v>0</v>
      </c>
      <c r="E5" s="2">
        <f t="shared" si="5"/>
        <v>6</v>
      </c>
      <c r="F5" s="2">
        <v>0.29548799999999997</v>
      </c>
      <c r="G5" s="2">
        <v>0.24615300000000001</v>
      </c>
      <c r="H5" s="79">
        <f t="shared" si="1"/>
        <v>49</v>
      </c>
      <c r="I5" s="85">
        <v>9</v>
      </c>
      <c r="J5" s="2"/>
      <c r="K5" s="2"/>
      <c r="L5" s="103">
        <v>0.38125399999999998</v>
      </c>
      <c r="M5">
        <f t="shared" si="2"/>
        <v>0.36125399999999996</v>
      </c>
      <c r="N5" s="2">
        <f t="shared" si="6"/>
        <v>48</v>
      </c>
      <c r="O5" s="2">
        <f t="shared" si="7"/>
        <v>1</v>
      </c>
      <c r="P5" s="2">
        <v>0.36125400000000002</v>
      </c>
      <c r="Q5" s="2">
        <v>0.32888299999999998</v>
      </c>
      <c r="R5" s="79">
        <f t="shared" si="3"/>
        <v>32</v>
      </c>
      <c r="S5" s="102">
        <v>10</v>
      </c>
      <c r="V5">
        <v>82</v>
      </c>
    </row>
    <row r="6" spans="1:22" x14ac:dyDescent="0.25">
      <c r="B6" s="103">
        <v>0.38162099999999999</v>
      </c>
      <c r="C6">
        <f t="shared" si="0"/>
        <v>0.36162099999999997</v>
      </c>
      <c r="D6" s="2">
        <f t="shared" si="4"/>
        <v>66</v>
      </c>
      <c r="E6" s="2">
        <f t="shared" si="5"/>
        <v>3</v>
      </c>
      <c r="F6" s="2">
        <v>0.36162100000000003</v>
      </c>
      <c r="G6" s="2">
        <v>0.31214900000000001</v>
      </c>
      <c r="H6" s="79">
        <f t="shared" si="1"/>
        <v>49</v>
      </c>
      <c r="I6" s="85">
        <v>6</v>
      </c>
      <c r="J6" s="2"/>
      <c r="K6" s="2"/>
      <c r="L6" s="103">
        <v>0.39937600000000001</v>
      </c>
      <c r="M6">
        <f t="shared" si="2"/>
        <v>0.37937599999999999</v>
      </c>
      <c r="N6" s="2">
        <f t="shared" si="6"/>
        <v>18</v>
      </c>
      <c r="O6" s="2">
        <f t="shared" si="7"/>
        <v>7</v>
      </c>
      <c r="P6" s="2">
        <v>0.37562699999999999</v>
      </c>
      <c r="Q6" s="2">
        <v>0.36247600000000002</v>
      </c>
      <c r="R6" s="79">
        <f t="shared" si="3"/>
        <v>17</v>
      </c>
      <c r="S6" s="102">
        <v>3</v>
      </c>
      <c r="V6">
        <v>49</v>
      </c>
    </row>
    <row r="7" spans="1:22" x14ac:dyDescent="0.25">
      <c r="B7" s="103">
        <v>0.32982800000000001</v>
      </c>
      <c r="C7">
        <f t="shared" si="0"/>
        <v>0.30982799999999999</v>
      </c>
      <c r="D7" s="2">
        <f t="shared" si="4"/>
        <v>52</v>
      </c>
      <c r="E7" s="2">
        <f t="shared" si="5"/>
        <v>4</v>
      </c>
      <c r="F7" s="2">
        <v>0.30982799999999999</v>
      </c>
      <c r="G7" s="2">
        <v>0.26109700000000002</v>
      </c>
      <c r="H7" s="79">
        <f t="shared" si="1"/>
        <v>49</v>
      </c>
      <c r="I7" s="85">
        <v>2</v>
      </c>
      <c r="J7" s="2"/>
      <c r="K7" s="2"/>
      <c r="L7" s="103">
        <v>0.41300700000000001</v>
      </c>
      <c r="M7">
        <f t="shared" si="2"/>
        <v>0.393007</v>
      </c>
      <c r="N7" s="2">
        <f t="shared" si="6"/>
        <v>14</v>
      </c>
      <c r="O7" s="2">
        <f t="shared" si="7"/>
        <v>7</v>
      </c>
      <c r="P7" s="2">
        <v>0.38281300000000001</v>
      </c>
      <c r="Q7" s="2">
        <v>0.31269599999999997</v>
      </c>
      <c r="R7" s="79">
        <f t="shared" si="3"/>
        <v>80</v>
      </c>
      <c r="S7" s="102">
        <v>10</v>
      </c>
      <c r="V7">
        <v>49</v>
      </c>
    </row>
    <row r="8" spans="1:22" x14ac:dyDescent="0.25">
      <c r="B8" s="103">
        <v>0.31473899999999999</v>
      </c>
      <c r="C8">
        <f t="shared" si="0"/>
        <v>0.29473899999999997</v>
      </c>
      <c r="D8" s="2">
        <f t="shared" si="4"/>
        <v>15</v>
      </c>
      <c r="E8" s="2">
        <f t="shared" si="5"/>
        <v>9</v>
      </c>
      <c r="F8" s="2">
        <v>0.29473899999999997</v>
      </c>
      <c r="G8" s="2">
        <v>0.21315999999999999</v>
      </c>
      <c r="H8" s="79">
        <f t="shared" si="1"/>
        <v>82</v>
      </c>
      <c r="I8" s="85">
        <v>11</v>
      </c>
      <c r="J8" s="2"/>
      <c r="K8" s="2"/>
      <c r="L8" s="103">
        <v>0.34871400000000002</v>
      </c>
      <c r="M8">
        <f t="shared" si="2"/>
        <v>0.32871400000000001</v>
      </c>
      <c r="N8" s="2">
        <f t="shared" si="6"/>
        <v>64</v>
      </c>
      <c r="O8" s="2">
        <f t="shared" si="7"/>
        <v>0</v>
      </c>
      <c r="P8" s="2">
        <v>0.32871400000000001</v>
      </c>
      <c r="Q8" s="2">
        <v>0.28009699999999998</v>
      </c>
      <c r="R8" s="79">
        <f t="shared" si="3"/>
        <v>49</v>
      </c>
      <c r="S8" s="102">
        <v>10</v>
      </c>
      <c r="V8">
        <v>49</v>
      </c>
    </row>
    <row r="9" spans="1:22" x14ac:dyDescent="0.25">
      <c r="B9" s="103">
        <v>0.43039899999999998</v>
      </c>
      <c r="C9">
        <f t="shared" si="0"/>
        <v>0.41039899999999996</v>
      </c>
      <c r="D9" s="2">
        <f t="shared" si="4"/>
        <v>116</v>
      </c>
      <c r="E9" s="2">
        <f t="shared" si="5"/>
        <v>5</v>
      </c>
      <c r="F9" s="2">
        <v>0.34237000000000001</v>
      </c>
      <c r="G9" s="2">
        <v>0.328517</v>
      </c>
      <c r="H9" s="79">
        <f t="shared" si="1"/>
        <v>82</v>
      </c>
      <c r="I9" s="85">
        <v>6</v>
      </c>
      <c r="J9" s="2"/>
      <c r="K9" s="2"/>
      <c r="L9" s="103">
        <v>0.39904000000000001</v>
      </c>
      <c r="M9">
        <f t="shared" si="2"/>
        <v>0.37903999999999999</v>
      </c>
      <c r="N9" s="2">
        <f t="shared" si="6"/>
        <v>50</v>
      </c>
      <c r="O9" s="2">
        <f t="shared" si="7"/>
        <v>4</v>
      </c>
      <c r="P9" s="2">
        <v>0.35935699999999998</v>
      </c>
      <c r="Q9" s="2">
        <v>0.34587299999999999</v>
      </c>
      <c r="R9" s="79">
        <f t="shared" si="3"/>
        <v>33</v>
      </c>
      <c r="S9" s="102">
        <v>6</v>
      </c>
    </row>
    <row r="10" spans="1:22" x14ac:dyDescent="0.25">
      <c r="B10" s="103">
        <v>0.315554</v>
      </c>
      <c r="C10">
        <f t="shared" si="0"/>
        <v>0.29555399999999998</v>
      </c>
      <c r="D10" s="2">
        <f t="shared" si="4"/>
        <v>115</v>
      </c>
      <c r="E10" s="2">
        <f t="shared" si="5"/>
        <v>4</v>
      </c>
      <c r="F10" s="2">
        <v>0.29555399999999998</v>
      </c>
      <c r="G10" s="2">
        <v>0.24629999999999999</v>
      </c>
      <c r="H10" s="79">
        <f t="shared" si="1"/>
        <v>49</v>
      </c>
      <c r="I10" s="85">
        <v>10</v>
      </c>
      <c r="J10" s="2"/>
      <c r="K10" s="2"/>
      <c r="L10" s="103">
        <v>0.315133</v>
      </c>
      <c r="M10">
        <f t="shared" si="2"/>
        <v>0.29513299999999998</v>
      </c>
      <c r="N10" s="2">
        <f t="shared" si="6"/>
        <v>84</v>
      </c>
      <c r="O10" s="2">
        <f t="shared" si="7"/>
        <v>4</v>
      </c>
      <c r="P10" s="2">
        <v>0.29513299999999998</v>
      </c>
      <c r="Q10" s="2">
        <v>0.22914100000000001</v>
      </c>
      <c r="R10" s="79">
        <f t="shared" si="3"/>
        <v>66</v>
      </c>
      <c r="S10" s="102">
        <v>10</v>
      </c>
    </row>
    <row r="11" spans="1:22" x14ac:dyDescent="0.25">
      <c r="B11" s="103">
        <v>0.34771800000000003</v>
      </c>
      <c r="C11">
        <f t="shared" si="0"/>
        <v>0.32771800000000001</v>
      </c>
      <c r="D11" s="2">
        <f t="shared" si="4"/>
        <v>32</v>
      </c>
      <c r="E11" s="2">
        <f t="shared" si="5"/>
        <v>0</v>
      </c>
      <c r="F11" s="2">
        <v>0.32771800000000001</v>
      </c>
      <c r="G11" s="2">
        <v>0.26204</v>
      </c>
      <c r="H11" s="79">
        <f t="shared" si="1"/>
        <v>66</v>
      </c>
      <c r="I11" s="85">
        <v>10</v>
      </c>
      <c r="J11" s="2"/>
      <c r="K11" s="2"/>
      <c r="L11" s="103">
        <v>0.39989999999999998</v>
      </c>
      <c r="M11">
        <f t="shared" si="2"/>
        <v>0.37989999999999996</v>
      </c>
      <c r="N11" s="2">
        <f t="shared" si="6"/>
        <v>85</v>
      </c>
      <c r="O11" s="2">
        <f t="shared" si="7"/>
        <v>1</v>
      </c>
      <c r="P11" s="2">
        <v>0.34256700000000001</v>
      </c>
      <c r="Q11" s="2">
        <v>0.31274600000000002</v>
      </c>
      <c r="R11" s="79">
        <f t="shared" si="3"/>
        <v>67</v>
      </c>
      <c r="S11" s="102">
        <v>11</v>
      </c>
    </row>
    <row r="12" spans="1:22" x14ac:dyDescent="0.25">
      <c r="B12" s="101">
        <v>0.41237200000000002</v>
      </c>
      <c r="C12" s="80">
        <f t="shared" si="0"/>
        <v>0.392372</v>
      </c>
      <c r="D12" s="81">
        <f t="shared" si="4"/>
        <v>65</v>
      </c>
      <c r="E12" s="81">
        <f t="shared" si="5"/>
        <v>6</v>
      </c>
      <c r="F12" s="81">
        <v>0.35885899999999998</v>
      </c>
      <c r="G12" s="81">
        <v>0.312807</v>
      </c>
      <c r="H12" s="79">
        <f t="shared" si="1"/>
        <v>80</v>
      </c>
      <c r="I12" s="85">
        <v>4</v>
      </c>
      <c r="J12" s="2"/>
      <c r="K12" s="2"/>
      <c r="L12" s="101">
        <v>0.365728</v>
      </c>
      <c r="M12" s="80">
        <f t="shared" si="2"/>
        <v>0.34572799999999998</v>
      </c>
      <c r="N12" s="81">
        <f t="shared" si="6"/>
        <v>34</v>
      </c>
      <c r="O12" s="81">
        <f t="shared" si="7"/>
        <v>0</v>
      </c>
      <c r="P12" s="81">
        <v>0.34572799999999998</v>
      </c>
      <c r="Q12" s="81">
        <v>0.26282</v>
      </c>
      <c r="R12" s="79">
        <f t="shared" si="3"/>
        <v>83</v>
      </c>
      <c r="S12" s="100">
        <v>11</v>
      </c>
    </row>
    <row r="14" spans="1:22" x14ac:dyDescent="0.25">
      <c r="A14" s="75" t="s">
        <v>21</v>
      </c>
      <c r="B14">
        <f>AVERAGE(B3:B12)</f>
        <v>0.35438329999999996</v>
      </c>
      <c r="C14">
        <f>AVERAGE(C3:C12)</f>
        <v>0.33438329999999994</v>
      </c>
      <c r="F14">
        <f>AVERAGE(F3:F12)</f>
        <v>0.32422899999999999</v>
      </c>
      <c r="G14">
        <f>AVERAGE(G3:G12)</f>
        <v>0.27234520000000001</v>
      </c>
      <c r="H14">
        <f>AVERAGE(H3:H12)</f>
        <v>62.1</v>
      </c>
      <c r="I14">
        <f>AVERAGE(I3:I12)</f>
        <v>6.3</v>
      </c>
      <c r="L14">
        <f>AVERAGE(L3:L12)</f>
        <v>0.38167359999999995</v>
      </c>
      <c r="M14">
        <f>AVERAGE(M3:M12)</f>
        <v>0.36167359999999993</v>
      </c>
      <c r="P14">
        <f>AVERAGE(P3:P12)</f>
        <v>0.34241629999999995</v>
      </c>
      <c r="Q14">
        <f>AVERAGE(Q3:Q12)</f>
        <v>0.29933379999999998</v>
      </c>
      <c r="R14">
        <f>AVERAGE(R3:R12)</f>
        <v>62.3</v>
      </c>
      <c r="S14">
        <f>AVERAGE(S3:S12)</f>
        <v>8.1999999999999993</v>
      </c>
    </row>
    <row r="15" spans="1:22" x14ac:dyDescent="0.25">
      <c r="A15" s="77" t="s">
        <v>30</v>
      </c>
      <c r="B15">
        <f>STDEV(B3:B12)</f>
        <v>4.3933869587142273E-2</v>
      </c>
      <c r="C15">
        <f>STDEV(C3:C12)</f>
        <v>4.3933869587141995E-2</v>
      </c>
      <c r="F15">
        <f>_xlfn.STDEV.P(F3:F12)</f>
        <v>2.8039764745803417E-2</v>
      </c>
      <c r="G15">
        <f>_xlfn.STDEV.P(G3:G12)</f>
        <v>4.2624498776642407E-2</v>
      </c>
      <c r="H15">
        <f>_xlfn.STDEV.P(H3:H12)</f>
        <v>17.483992679019288</v>
      </c>
      <c r="I15">
        <f>_xlfn.STDEV.P(I3:I12)</f>
        <v>3.3181320046074116</v>
      </c>
      <c r="L15">
        <f>STDEV(L3:L12)</f>
        <v>4.2765359211503394E-2</v>
      </c>
      <c r="M15">
        <f>STDEV(M3:M12)</f>
        <v>4.2765359211503394E-2</v>
      </c>
      <c r="P15">
        <f>_xlfn.STDEV.P(P3:P12)</f>
        <v>2.6796863368872111E-2</v>
      </c>
      <c r="Q15">
        <f>_xlfn.STDEV.P(Q3:Q12)</f>
        <v>4.4381707524159195E-2</v>
      </c>
      <c r="R15">
        <f>_xlfn.STDEV.P(R3:R12)</f>
        <v>27.896415540352134</v>
      </c>
      <c r="S15">
        <f>_xlfn.STDEV.P(S3:S12)</f>
        <v>3.1559467676119</v>
      </c>
    </row>
    <row r="16" spans="1:22" x14ac:dyDescent="0.25">
      <c r="A16" s="124" t="s">
        <v>31</v>
      </c>
      <c r="B16" s="76">
        <f>(B15/B14)*100</f>
        <v>12.397274247161839</v>
      </c>
      <c r="C16" s="76"/>
      <c r="D16" s="2"/>
      <c r="E16" s="2"/>
      <c r="F16" s="2"/>
      <c r="G16" s="2"/>
      <c r="H16" s="2"/>
      <c r="I16" s="2"/>
      <c r="J16" s="76"/>
      <c r="L16" s="76">
        <f>(L15/L14)*100</f>
        <v>11.204694066213488</v>
      </c>
      <c r="M16" s="76"/>
    </row>
    <row r="17" spans="1:18" x14ac:dyDescent="0.25">
      <c r="A17" s="75" t="s">
        <v>20</v>
      </c>
      <c r="H17">
        <f>_xlfn.MODE.SNGL(H3:H12)</f>
        <v>49</v>
      </c>
      <c r="R17">
        <f>_xlfn.MODE.SNGL(R3:R12)</f>
        <v>83</v>
      </c>
    </row>
    <row r="19" spans="1:18" x14ac:dyDescent="0.25">
      <c r="A19" t="s">
        <v>19</v>
      </c>
      <c r="B19">
        <v>0</v>
      </c>
      <c r="L19">
        <v>1</v>
      </c>
    </row>
  </sheetData>
  <mergeCells count="2">
    <mergeCell ref="B1:I1"/>
    <mergeCell ref="L1:S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317BF-58CE-4275-92CC-E954A1EA1C50}">
  <dimension ref="A1:S19"/>
  <sheetViews>
    <sheetView zoomScale="115" zoomScaleNormal="115" workbookViewId="0">
      <selection activeCell="Q2" sqref="Q2"/>
    </sheetView>
  </sheetViews>
  <sheetFormatPr defaultColWidth="8.85546875" defaultRowHeight="15" x14ac:dyDescent="0.25"/>
  <cols>
    <col min="2" max="2" width="11" customWidth="1"/>
    <col min="7" max="8" width="9" customWidth="1"/>
    <col min="12" max="12" width="10.2851562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6">
        <v>0.42513299999999998</v>
      </c>
      <c r="C3" s="82">
        <f t="shared" ref="C3:C12" si="0">B3-0.02</f>
        <v>0.40513299999999997</v>
      </c>
      <c r="D3" s="83" t="s">
        <v>17</v>
      </c>
      <c r="E3" s="83" t="s">
        <v>17</v>
      </c>
      <c r="F3" s="82">
        <v>0.32</v>
      </c>
      <c r="G3" s="82">
        <v>0.35650199999999999</v>
      </c>
      <c r="H3" s="79">
        <f t="shared" ref="H3:H12" si="1">ROUND((B3-G3-0.02)*1000, 0)</f>
        <v>49</v>
      </c>
      <c r="I3" s="85">
        <v>2</v>
      </c>
      <c r="J3" s="2"/>
      <c r="K3" s="2"/>
      <c r="L3" s="88">
        <v>0.416242</v>
      </c>
      <c r="M3" s="82">
        <f t="shared" ref="M3:M12" si="2">L3-0.02</f>
        <v>0.39624199999999998</v>
      </c>
      <c r="N3" s="83" t="s">
        <v>17</v>
      </c>
      <c r="O3" s="83" t="s">
        <v>17</v>
      </c>
      <c r="P3" s="83">
        <v>0.32</v>
      </c>
      <c r="Q3" s="83">
        <v>0.32973200000000003</v>
      </c>
      <c r="R3" s="79">
        <f t="shared" ref="R3:R12" si="3">ROUND((L3-Q3-0.02)*1000, 0)</f>
        <v>67</v>
      </c>
      <c r="S3" s="85">
        <v>2</v>
      </c>
    </row>
    <row r="4" spans="1:19" x14ac:dyDescent="0.25">
      <c r="B4" s="7">
        <v>0.33171099999999998</v>
      </c>
      <c r="C4">
        <f t="shared" si="0"/>
        <v>0.31171099999999996</v>
      </c>
      <c r="D4" s="2">
        <f t="shared" ref="D4:D12" si="4">ROUND((ABS(C4-C3))*1000, 0)</f>
        <v>93</v>
      </c>
      <c r="E4" s="2">
        <f t="shared" ref="E4:E12" si="5">ROUND((ABS(I4-I3)), 0)</f>
        <v>1</v>
      </c>
      <c r="F4">
        <v>0.31171100000000002</v>
      </c>
      <c r="G4">
        <v>0.246055</v>
      </c>
      <c r="H4" s="79">
        <f t="shared" si="1"/>
        <v>66</v>
      </c>
      <c r="I4" s="85">
        <v>3</v>
      </c>
      <c r="J4" s="2"/>
      <c r="K4" s="2"/>
      <c r="L4" s="103">
        <v>0.36577199999999999</v>
      </c>
      <c r="M4">
        <f t="shared" si="2"/>
        <v>0.34577199999999997</v>
      </c>
      <c r="N4" s="2">
        <f t="shared" ref="N4:N12" si="6">ROUND((ABS(M4-M3))*1000, 0)</f>
        <v>50</v>
      </c>
      <c r="O4" s="2">
        <f t="shared" ref="O4:O12" si="7">ROUND((ABS(S4-S3)), 0)</f>
        <v>6</v>
      </c>
      <c r="P4" s="2">
        <v>0.34577200000000002</v>
      </c>
      <c r="Q4" s="2">
        <v>0.29669400000000001</v>
      </c>
      <c r="R4" s="79">
        <f t="shared" si="3"/>
        <v>49</v>
      </c>
      <c r="S4" s="85">
        <v>8</v>
      </c>
    </row>
    <row r="5" spans="1:19" x14ac:dyDescent="0.25">
      <c r="B5" s="7">
        <v>0.36514999999999997</v>
      </c>
      <c r="C5">
        <f t="shared" si="0"/>
        <v>0.34514999999999996</v>
      </c>
      <c r="D5" s="2">
        <f t="shared" si="4"/>
        <v>33</v>
      </c>
      <c r="E5" s="2">
        <f t="shared" si="5"/>
        <v>6</v>
      </c>
      <c r="F5">
        <v>0.34515000000000001</v>
      </c>
      <c r="G5">
        <v>0.27965800000000002</v>
      </c>
      <c r="H5" s="79">
        <f t="shared" si="1"/>
        <v>65</v>
      </c>
      <c r="I5" s="85">
        <v>9</v>
      </c>
      <c r="J5" s="2"/>
      <c r="K5" s="2"/>
      <c r="L5" s="103">
        <v>0.382102</v>
      </c>
      <c r="M5">
        <f t="shared" si="2"/>
        <v>0.36210199999999998</v>
      </c>
      <c r="N5" s="2">
        <f t="shared" si="6"/>
        <v>16</v>
      </c>
      <c r="O5" s="2">
        <f t="shared" si="7"/>
        <v>2</v>
      </c>
      <c r="P5" s="2">
        <v>0.36210199999999998</v>
      </c>
      <c r="Q5" s="2">
        <v>0.27923999999999999</v>
      </c>
      <c r="R5" s="79">
        <f t="shared" si="3"/>
        <v>83</v>
      </c>
      <c r="S5" s="85">
        <v>10</v>
      </c>
    </row>
    <row r="6" spans="1:19" x14ac:dyDescent="0.25">
      <c r="B6" s="7">
        <v>0.39802599999999999</v>
      </c>
      <c r="C6">
        <f t="shared" si="0"/>
        <v>0.37802599999999997</v>
      </c>
      <c r="D6" s="2">
        <f t="shared" si="4"/>
        <v>33</v>
      </c>
      <c r="E6" s="2">
        <f t="shared" si="5"/>
        <v>3</v>
      </c>
      <c r="F6">
        <v>0.36757499999999999</v>
      </c>
      <c r="G6">
        <v>0.279835</v>
      </c>
      <c r="H6" s="79">
        <f t="shared" si="1"/>
        <v>98</v>
      </c>
      <c r="I6" s="85">
        <v>6</v>
      </c>
      <c r="J6" s="2"/>
      <c r="K6" s="2"/>
      <c r="L6" s="103">
        <v>0.34902499999999997</v>
      </c>
      <c r="M6">
        <f t="shared" si="2"/>
        <v>0.32902499999999996</v>
      </c>
      <c r="N6" s="2">
        <f t="shared" si="6"/>
        <v>33</v>
      </c>
      <c r="O6" s="2">
        <f t="shared" si="7"/>
        <v>1</v>
      </c>
      <c r="P6" s="2">
        <v>0.32902500000000001</v>
      </c>
      <c r="Q6" s="2">
        <v>0.24593200000000001</v>
      </c>
      <c r="R6" s="79">
        <f t="shared" si="3"/>
        <v>83</v>
      </c>
      <c r="S6" s="85">
        <v>11</v>
      </c>
    </row>
    <row r="7" spans="1:19" x14ac:dyDescent="0.25">
      <c r="B7" s="7">
        <v>0.46536300000000003</v>
      </c>
      <c r="C7">
        <f t="shared" si="0"/>
        <v>0.44536300000000001</v>
      </c>
      <c r="D7" s="2">
        <f t="shared" si="4"/>
        <v>67</v>
      </c>
      <c r="E7" s="2">
        <f t="shared" si="5"/>
        <v>4</v>
      </c>
      <c r="F7">
        <v>0.37878800000000001</v>
      </c>
      <c r="G7">
        <v>0.37920900000000002</v>
      </c>
      <c r="H7" s="79">
        <f t="shared" si="1"/>
        <v>66</v>
      </c>
      <c r="I7" s="85">
        <v>2</v>
      </c>
      <c r="J7" s="2"/>
      <c r="K7" s="2"/>
      <c r="L7" s="103">
        <v>0.34908400000000001</v>
      </c>
      <c r="M7">
        <f t="shared" si="2"/>
        <v>0.32908399999999999</v>
      </c>
      <c r="N7" s="2">
        <f t="shared" si="6"/>
        <v>0</v>
      </c>
      <c r="O7" s="2">
        <f t="shared" si="7"/>
        <v>7</v>
      </c>
      <c r="P7" s="2">
        <v>0.32908399999999999</v>
      </c>
      <c r="Q7" s="2">
        <v>0.263104</v>
      </c>
      <c r="R7" s="79">
        <f t="shared" si="3"/>
        <v>66</v>
      </c>
      <c r="S7" s="85">
        <v>4</v>
      </c>
    </row>
    <row r="8" spans="1:19" x14ac:dyDescent="0.25">
      <c r="B8" s="7">
        <v>0.31574600000000003</v>
      </c>
      <c r="C8">
        <f t="shared" si="0"/>
        <v>0.29574600000000001</v>
      </c>
      <c r="D8" s="2">
        <f t="shared" si="4"/>
        <v>150</v>
      </c>
      <c r="E8" s="2">
        <f t="shared" si="5"/>
        <v>9</v>
      </c>
      <c r="F8">
        <v>0.29574600000000001</v>
      </c>
      <c r="G8">
        <v>0.26267400000000002</v>
      </c>
      <c r="H8" s="79">
        <f t="shared" si="1"/>
        <v>33</v>
      </c>
      <c r="I8" s="85">
        <v>11</v>
      </c>
      <c r="J8" s="2"/>
      <c r="K8" s="2"/>
      <c r="L8" s="103">
        <v>0.34904600000000002</v>
      </c>
      <c r="M8">
        <f t="shared" si="2"/>
        <v>0.32904600000000001</v>
      </c>
      <c r="N8" s="2">
        <f t="shared" si="6"/>
        <v>0</v>
      </c>
      <c r="O8" s="2">
        <f t="shared" si="7"/>
        <v>1</v>
      </c>
      <c r="P8" s="2">
        <v>0.32904600000000001</v>
      </c>
      <c r="Q8" s="2">
        <v>0.27952300000000002</v>
      </c>
      <c r="R8" s="79">
        <f t="shared" si="3"/>
        <v>50</v>
      </c>
      <c r="S8" s="85">
        <v>5</v>
      </c>
    </row>
    <row r="9" spans="1:19" x14ac:dyDescent="0.25">
      <c r="B9" s="7">
        <v>0.34900900000000001</v>
      </c>
      <c r="C9">
        <f t="shared" si="0"/>
        <v>0.329009</v>
      </c>
      <c r="D9" s="2">
        <f t="shared" si="4"/>
        <v>33</v>
      </c>
      <c r="E9" s="2">
        <f t="shared" si="5"/>
        <v>5</v>
      </c>
      <c r="F9">
        <v>0.329009</v>
      </c>
      <c r="G9">
        <v>0.262826</v>
      </c>
      <c r="H9" s="79">
        <f t="shared" si="1"/>
        <v>66</v>
      </c>
      <c r="I9" s="85">
        <v>6</v>
      </c>
      <c r="J9" s="2"/>
      <c r="K9" s="2"/>
      <c r="L9" s="103">
        <v>0.38204199999999999</v>
      </c>
      <c r="M9">
        <f t="shared" si="2"/>
        <v>0.36204199999999997</v>
      </c>
      <c r="N9" s="2">
        <f t="shared" si="6"/>
        <v>33</v>
      </c>
      <c r="O9" s="2">
        <f t="shared" si="7"/>
        <v>2</v>
      </c>
      <c r="P9" s="2">
        <v>0.36204199999999997</v>
      </c>
      <c r="Q9" s="2">
        <v>0.26266200000000001</v>
      </c>
      <c r="R9" s="79">
        <f t="shared" si="3"/>
        <v>99</v>
      </c>
      <c r="S9" s="85">
        <v>7</v>
      </c>
    </row>
    <row r="10" spans="1:19" x14ac:dyDescent="0.25">
      <c r="B10" s="7">
        <v>0.348298</v>
      </c>
      <c r="C10">
        <f t="shared" si="0"/>
        <v>0.32829799999999998</v>
      </c>
      <c r="D10" s="2">
        <f t="shared" si="4"/>
        <v>1</v>
      </c>
      <c r="E10" s="2">
        <f t="shared" si="5"/>
        <v>4</v>
      </c>
      <c r="F10">
        <v>0.32829799999999998</v>
      </c>
      <c r="G10">
        <v>0.24601600000000001</v>
      </c>
      <c r="H10" s="79">
        <f t="shared" si="1"/>
        <v>82</v>
      </c>
      <c r="I10" s="85">
        <v>10</v>
      </c>
      <c r="J10" s="2"/>
      <c r="K10" s="2"/>
      <c r="L10" s="103">
        <v>0.382743</v>
      </c>
      <c r="M10">
        <f t="shared" si="2"/>
        <v>0.36274299999999998</v>
      </c>
      <c r="N10" s="2">
        <f t="shared" si="6"/>
        <v>1</v>
      </c>
      <c r="O10" s="2">
        <f t="shared" si="7"/>
        <v>3</v>
      </c>
      <c r="P10" s="2">
        <v>0.36274299999999998</v>
      </c>
      <c r="Q10" s="2">
        <v>0.29625000000000001</v>
      </c>
      <c r="R10" s="79">
        <f t="shared" si="3"/>
        <v>66</v>
      </c>
      <c r="S10" s="85">
        <v>4</v>
      </c>
    </row>
    <row r="11" spans="1:19" x14ac:dyDescent="0.25">
      <c r="B11" s="7">
        <v>0.34908299999999998</v>
      </c>
      <c r="C11">
        <f t="shared" si="0"/>
        <v>0.32908299999999996</v>
      </c>
      <c r="D11" s="2">
        <f t="shared" si="4"/>
        <v>1</v>
      </c>
      <c r="E11" s="2">
        <f t="shared" si="5"/>
        <v>0</v>
      </c>
      <c r="F11">
        <v>0.32908300000000001</v>
      </c>
      <c r="G11">
        <v>0.26250699999999999</v>
      </c>
      <c r="H11" s="79">
        <f t="shared" si="1"/>
        <v>67</v>
      </c>
      <c r="I11" s="85">
        <v>10</v>
      </c>
      <c r="J11" s="2"/>
      <c r="K11" s="2"/>
      <c r="L11" s="103">
        <v>0.36496299999999998</v>
      </c>
      <c r="M11">
        <f t="shared" si="2"/>
        <v>0.34496299999999996</v>
      </c>
      <c r="N11" s="2">
        <f t="shared" si="6"/>
        <v>18</v>
      </c>
      <c r="O11" s="2">
        <f t="shared" si="7"/>
        <v>6</v>
      </c>
      <c r="P11" s="2">
        <v>0.34496300000000002</v>
      </c>
      <c r="Q11" s="2">
        <v>0.26266899999999999</v>
      </c>
      <c r="R11" s="79">
        <f t="shared" si="3"/>
        <v>82</v>
      </c>
      <c r="S11" s="85">
        <v>10</v>
      </c>
    </row>
    <row r="12" spans="1:19" x14ac:dyDescent="0.25">
      <c r="B12" s="8">
        <v>0.41525200000000001</v>
      </c>
      <c r="C12" s="80">
        <f t="shared" si="0"/>
        <v>0.39525199999999999</v>
      </c>
      <c r="D12" s="81">
        <f t="shared" si="4"/>
        <v>66</v>
      </c>
      <c r="E12" s="81">
        <f t="shared" si="5"/>
        <v>6</v>
      </c>
      <c r="F12" s="80">
        <v>0.359541</v>
      </c>
      <c r="G12" s="80">
        <v>0.32930300000000001</v>
      </c>
      <c r="H12" s="79">
        <f t="shared" si="1"/>
        <v>66</v>
      </c>
      <c r="I12" s="85">
        <v>4</v>
      </c>
      <c r="J12" s="2"/>
      <c r="K12" s="2"/>
      <c r="L12" s="101">
        <v>0.33256599999999997</v>
      </c>
      <c r="M12" s="80">
        <f t="shared" si="2"/>
        <v>0.31256599999999995</v>
      </c>
      <c r="N12" s="81">
        <f t="shared" si="6"/>
        <v>32</v>
      </c>
      <c r="O12" s="81">
        <f t="shared" si="7"/>
        <v>1</v>
      </c>
      <c r="P12" s="81">
        <v>0.31256600000000001</v>
      </c>
      <c r="Q12" s="81">
        <v>0.26329200000000003</v>
      </c>
      <c r="R12" s="79">
        <f t="shared" si="3"/>
        <v>49</v>
      </c>
      <c r="S12" s="85">
        <v>9</v>
      </c>
    </row>
    <row r="14" spans="1:19" x14ac:dyDescent="0.25">
      <c r="A14" s="75" t="s">
        <v>21</v>
      </c>
      <c r="B14">
        <f>AVERAGE(B3:B12)</f>
        <v>0.37627709999999998</v>
      </c>
      <c r="C14">
        <f>AVERAGE(C3:C12)</f>
        <v>0.35627709999999996</v>
      </c>
      <c r="F14">
        <f>AVERAGE(F3:F12)</f>
        <v>0.33649009999999996</v>
      </c>
      <c r="G14">
        <f>AVERAGE(G3:G12)</f>
        <v>0.29045850000000001</v>
      </c>
      <c r="H14">
        <f>AVERAGE(H3:H12)</f>
        <v>65.8</v>
      </c>
      <c r="I14">
        <f>AVERAGE(I3:I12)</f>
        <v>6.3</v>
      </c>
      <c r="L14">
        <f>AVERAGE(L3:L12)</f>
        <v>0.36735850000000003</v>
      </c>
      <c r="M14">
        <f>AVERAGE(M3:M12)</f>
        <v>0.34735849999999996</v>
      </c>
      <c r="P14">
        <f>AVERAGE(P3:P12)</f>
        <v>0.33973429999999999</v>
      </c>
      <c r="Q14">
        <f>AVERAGE(Q3:Q12)</f>
        <v>0.27790979999999998</v>
      </c>
      <c r="R14">
        <f>AVERAGE(R3:R12)</f>
        <v>69.400000000000006</v>
      </c>
      <c r="S14">
        <f>AVERAGE(S3:S12)</f>
        <v>7</v>
      </c>
    </row>
    <row r="15" spans="1:19" x14ac:dyDescent="0.25">
      <c r="A15" s="77" t="s">
        <v>30</v>
      </c>
      <c r="B15">
        <f>STDEV(B3:B12)</f>
        <v>4.7557118996120494E-2</v>
      </c>
      <c r="C15">
        <f>STDEV(C3:C12)</f>
        <v>4.7557118996119981E-2</v>
      </c>
      <c r="D15">
        <f t="shared" ref="D15:I15" si="8">_xlfn.STDEV.P(D3:D12)</f>
        <v>44.698993277254019</v>
      </c>
      <c r="E15">
        <f t="shared" si="8"/>
        <v>2.5724082006200502</v>
      </c>
      <c r="F15">
        <f t="shared" si="8"/>
        <v>2.4669156006843846E-2</v>
      </c>
      <c r="G15">
        <f t="shared" si="8"/>
        <v>4.4989361345211441E-2</v>
      </c>
      <c r="H15">
        <f t="shared" si="8"/>
        <v>16.30828010551695</v>
      </c>
      <c r="I15">
        <f t="shared" si="8"/>
        <v>3.3181320046074116</v>
      </c>
      <c r="L15">
        <f>STDEV(L3:L12)</f>
        <v>2.4229117158447562E-2</v>
      </c>
      <c r="M15">
        <f>STDEV(M3:M12)</f>
        <v>2.4229117158447559E-2</v>
      </c>
      <c r="N15">
        <f t="shared" ref="N15:S15" si="9">_xlfn.STDEV.P(N3:N12)</f>
        <v>16.872067646458351</v>
      </c>
      <c r="O15">
        <f t="shared" si="9"/>
        <v>2.2986845406196892</v>
      </c>
      <c r="P15">
        <f t="shared" si="9"/>
        <v>1.7495878823597277E-2</v>
      </c>
      <c r="Q15">
        <f t="shared" si="9"/>
        <v>2.3020361069279519E-2</v>
      </c>
      <c r="R15">
        <f t="shared" si="9"/>
        <v>16.25546062097288</v>
      </c>
      <c r="S15">
        <f t="shared" si="9"/>
        <v>2.9325756597230361</v>
      </c>
    </row>
    <row r="16" spans="1:19" x14ac:dyDescent="0.25">
      <c r="A16" s="124" t="s">
        <v>31</v>
      </c>
      <c r="B16" s="76">
        <f>(B15/B14)*100</f>
        <v>12.638855512631647</v>
      </c>
      <c r="C16" s="76"/>
      <c r="D16" s="2"/>
      <c r="E16" s="2"/>
      <c r="F16" s="2"/>
      <c r="G16" s="2"/>
      <c r="H16" s="2"/>
      <c r="I16" s="2"/>
      <c r="J16" s="76"/>
      <c r="L16" s="76">
        <f>(L15/L14)*100</f>
        <v>6.5954965404223822</v>
      </c>
      <c r="M16" s="76"/>
    </row>
    <row r="17" spans="1:18" x14ac:dyDescent="0.25">
      <c r="A17" s="75" t="s">
        <v>20</v>
      </c>
      <c r="H17">
        <f>_xlfn.MODE.SNGL(H3:H12)</f>
        <v>66</v>
      </c>
      <c r="R17">
        <f>_xlfn.MODE.SNGL(R3:R12)</f>
        <v>49</v>
      </c>
    </row>
    <row r="18" spans="1:18" x14ac:dyDescent="0.25">
      <c r="L18">
        <v>0</v>
      </c>
    </row>
    <row r="19" spans="1:18" x14ac:dyDescent="0.25">
      <c r="A19" t="s">
        <v>19</v>
      </c>
      <c r="B19">
        <v>0</v>
      </c>
      <c r="H19" cm="1">
        <f t="array" ref="H19">_xlfn.MODE.SNGL(1000*(H3:H12))</f>
        <v>66000</v>
      </c>
    </row>
  </sheetData>
  <mergeCells count="2">
    <mergeCell ref="B1:I1"/>
    <mergeCell ref="L1:S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F9270-57FB-4503-A048-A56CFF2A55B9}">
  <dimension ref="A1:S19"/>
  <sheetViews>
    <sheetView zoomScale="130" zoomScaleNormal="130" workbookViewId="0">
      <selection activeCell="Q2" sqref="Q2"/>
    </sheetView>
  </sheetViews>
  <sheetFormatPr defaultColWidth="8.85546875" defaultRowHeight="15" x14ac:dyDescent="0.25"/>
  <cols>
    <col min="2" max="2" width="10.5703125" customWidth="1"/>
    <col min="12" max="12" width="10"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6">
        <v>0.57759199999999999</v>
      </c>
      <c r="C3" s="82">
        <f t="shared" ref="C3:C12" si="0">B3-0.02</f>
        <v>0.55759199999999998</v>
      </c>
      <c r="D3" s="83" t="s">
        <v>17</v>
      </c>
      <c r="E3" s="83" t="s">
        <v>17</v>
      </c>
      <c r="F3" s="82">
        <v>0.32</v>
      </c>
      <c r="G3" s="82">
        <v>0.47631499999999999</v>
      </c>
      <c r="H3" s="79">
        <f t="shared" ref="H3:H12" si="1">ROUND((B3-G3-0.02)*1000, 0)</f>
        <v>81</v>
      </c>
      <c r="I3" s="85">
        <v>2</v>
      </c>
      <c r="J3" s="2"/>
      <c r="K3" s="2"/>
      <c r="L3" s="88">
        <v>0.44906299999999999</v>
      </c>
      <c r="M3" s="82">
        <f t="shared" ref="M3:M12" si="2">L3-0.02</f>
        <v>0.42906299999999997</v>
      </c>
      <c r="N3" s="83" t="s">
        <v>17</v>
      </c>
      <c r="O3" s="83" t="s">
        <v>17</v>
      </c>
      <c r="P3" s="83">
        <v>0.32</v>
      </c>
      <c r="Q3" s="83">
        <v>0.36317500000000003</v>
      </c>
      <c r="R3" s="79">
        <f t="shared" ref="R3:R12" si="3">ROUND((L3-Q3-0.02)*1000, 0)</f>
        <v>66</v>
      </c>
      <c r="S3" s="87">
        <v>2</v>
      </c>
    </row>
    <row r="4" spans="1:19" x14ac:dyDescent="0.25">
      <c r="B4" s="7">
        <v>0.41625400000000001</v>
      </c>
      <c r="C4">
        <f t="shared" si="0"/>
        <v>0.396254</v>
      </c>
      <c r="D4" s="2">
        <f t="shared" ref="D4:D12" si="4">ROUND((ABS(C4-C3))*1000, 0)</f>
        <v>161</v>
      </c>
      <c r="E4" s="2">
        <f t="shared" ref="E4:E12" si="5">ROUND((ABS(I4-I3)), 0)</f>
        <v>1</v>
      </c>
      <c r="F4">
        <v>0.35499999999999998</v>
      </c>
      <c r="G4">
        <v>0.32978200000000002</v>
      </c>
      <c r="H4" s="79">
        <f t="shared" si="1"/>
        <v>66</v>
      </c>
      <c r="I4" s="85">
        <v>3</v>
      </c>
      <c r="J4" s="2"/>
      <c r="K4" s="2"/>
      <c r="L4" s="103">
        <v>0.39911099999999999</v>
      </c>
      <c r="M4">
        <f t="shared" si="2"/>
        <v>0.37911099999999998</v>
      </c>
      <c r="N4" s="2">
        <f t="shared" ref="N4:N12" si="6">ROUND((ABS(M4-M3))*1000, 0)</f>
        <v>50</v>
      </c>
      <c r="O4" s="2">
        <f t="shared" ref="O4:O12" si="7">ROUND((ABS(S4-S3)), 0)</f>
        <v>5</v>
      </c>
      <c r="P4" s="2">
        <v>0.35499999999999998</v>
      </c>
      <c r="Q4" s="2">
        <v>0.27966400000000002</v>
      </c>
      <c r="R4" s="79">
        <f t="shared" si="3"/>
        <v>99</v>
      </c>
      <c r="S4" s="102">
        <v>7</v>
      </c>
    </row>
    <row r="5" spans="1:19" x14ac:dyDescent="0.25">
      <c r="B5" s="7">
        <v>0.33276600000000001</v>
      </c>
      <c r="C5">
        <f t="shared" si="0"/>
        <v>0.31276599999999999</v>
      </c>
      <c r="D5" s="2">
        <f t="shared" si="4"/>
        <v>83</v>
      </c>
      <c r="E5" s="2">
        <f t="shared" si="5"/>
        <v>6</v>
      </c>
      <c r="F5">
        <v>0.31276599999999999</v>
      </c>
      <c r="G5">
        <v>0.26302799999999998</v>
      </c>
      <c r="H5" s="79">
        <f t="shared" si="1"/>
        <v>50</v>
      </c>
      <c r="I5" s="85">
        <v>9</v>
      </c>
      <c r="J5" s="2"/>
      <c r="K5" s="2"/>
      <c r="L5" s="103">
        <v>0.38295299999999999</v>
      </c>
      <c r="M5">
        <f t="shared" si="2"/>
        <v>0.36295299999999997</v>
      </c>
      <c r="N5" s="2">
        <f t="shared" si="6"/>
        <v>16</v>
      </c>
      <c r="O5" s="2">
        <f t="shared" si="7"/>
        <v>3</v>
      </c>
      <c r="P5" s="2">
        <v>0.36295300000000003</v>
      </c>
      <c r="Q5" s="2">
        <v>0.27949099999999999</v>
      </c>
      <c r="R5" s="79">
        <f t="shared" si="3"/>
        <v>83</v>
      </c>
      <c r="S5" s="102">
        <v>4</v>
      </c>
    </row>
    <row r="6" spans="1:19" x14ac:dyDescent="0.25">
      <c r="B6" s="7">
        <v>0.39934500000000001</v>
      </c>
      <c r="C6">
        <f t="shared" si="0"/>
        <v>0.37934499999999999</v>
      </c>
      <c r="D6" s="2">
        <f t="shared" si="4"/>
        <v>67</v>
      </c>
      <c r="E6" s="2">
        <f t="shared" si="5"/>
        <v>3</v>
      </c>
      <c r="F6">
        <v>0.351383</v>
      </c>
      <c r="G6">
        <v>0.32969199999999999</v>
      </c>
      <c r="H6" s="79">
        <f t="shared" si="1"/>
        <v>50</v>
      </c>
      <c r="I6" s="85">
        <v>6</v>
      </c>
      <c r="J6" s="2"/>
      <c r="K6" s="2"/>
      <c r="L6" s="103">
        <v>0.44916200000000001</v>
      </c>
      <c r="M6">
        <f t="shared" si="2"/>
        <v>0.42916199999999999</v>
      </c>
      <c r="N6" s="2">
        <f t="shared" si="6"/>
        <v>66</v>
      </c>
      <c r="O6" s="2">
        <f t="shared" si="7"/>
        <v>1</v>
      </c>
      <c r="P6" s="2">
        <v>0.37647599999999998</v>
      </c>
      <c r="Q6" s="2">
        <v>0.32976899999999998</v>
      </c>
      <c r="R6" s="79">
        <f t="shared" si="3"/>
        <v>99</v>
      </c>
      <c r="S6" s="102">
        <v>5</v>
      </c>
    </row>
    <row r="7" spans="1:19" x14ac:dyDescent="0.25">
      <c r="B7" s="7">
        <v>0.59937700000000005</v>
      </c>
      <c r="C7">
        <f t="shared" si="0"/>
        <v>0.57937700000000003</v>
      </c>
      <c r="D7" s="2">
        <f t="shared" si="4"/>
        <v>200</v>
      </c>
      <c r="E7" s="2">
        <f t="shared" si="5"/>
        <v>4</v>
      </c>
      <c r="F7">
        <v>0.37069200000000002</v>
      </c>
      <c r="G7">
        <v>0.479495</v>
      </c>
      <c r="H7" s="79">
        <f t="shared" si="1"/>
        <v>100</v>
      </c>
      <c r="I7" s="85">
        <v>2</v>
      </c>
      <c r="J7" s="2"/>
      <c r="K7" s="2"/>
      <c r="L7" s="103">
        <v>0.38248100000000002</v>
      </c>
      <c r="M7">
        <f t="shared" si="2"/>
        <v>0.362481</v>
      </c>
      <c r="N7" s="2">
        <f t="shared" si="6"/>
        <v>67</v>
      </c>
      <c r="O7" s="2">
        <f t="shared" si="7"/>
        <v>0</v>
      </c>
      <c r="P7" s="2">
        <v>0.362481</v>
      </c>
      <c r="Q7" s="2">
        <v>0.263069</v>
      </c>
      <c r="R7" s="79">
        <f t="shared" si="3"/>
        <v>99</v>
      </c>
      <c r="S7" s="102">
        <v>5</v>
      </c>
    </row>
    <row r="8" spans="1:19" x14ac:dyDescent="0.25">
      <c r="B8" s="7">
        <v>0.34932600000000003</v>
      </c>
      <c r="C8">
        <f t="shared" si="0"/>
        <v>0.32932600000000001</v>
      </c>
      <c r="D8" s="2">
        <f t="shared" si="4"/>
        <v>250</v>
      </c>
      <c r="E8" s="2">
        <f t="shared" si="5"/>
        <v>9</v>
      </c>
      <c r="F8">
        <v>0.32932600000000001</v>
      </c>
      <c r="G8">
        <v>0.24640200000000001</v>
      </c>
      <c r="H8" s="79">
        <f t="shared" si="1"/>
        <v>83</v>
      </c>
      <c r="I8" s="85">
        <v>11</v>
      </c>
      <c r="J8" s="2"/>
      <c r="K8" s="2"/>
      <c r="L8" s="103">
        <v>0.43228800000000001</v>
      </c>
      <c r="M8">
        <f t="shared" si="2"/>
        <v>0.41228799999999999</v>
      </c>
      <c r="N8" s="2">
        <f t="shared" si="6"/>
        <v>50</v>
      </c>
      <c r="O8" s="2">
        <f t="shared" si="7"/>
        <v>4</v>
      </c>
      <c r="P8" s="2">
        <v>0.37624000000000002</v>
      </c>
      <c r="Q8" s="2">
        <v>0.34645599999999999</v>
      </c>
      <c r="R8" s="79">
        <f t="shared" si="3"/>
        <v>66</v>
      </c>
      <c r="S8" s="102">
        <v>9</v>
      </c>
    </row>
    <row r="9" spans="1:19" x14ac:dyDescent="0.25">
      <c r="B9" s="7">
        <v>0.34944700000000001</v>
      </c>
      <c r="C9">
        <f t="shared" si="0"/>
        <v>0.32944699999999999</v>
      </c>
      <c r="D9" s="2">
        <f t="shared" si="4"/>
        <v>0</v>
      </c>
      <c r="E9" s="2">
        <f t="shared" si="5"/>
        <v>5</v>
      </c>
      <c r="F9">
        <v>0.32944699999999999</v>
      </c>
      <c r="G9">
        <v>0.24641399999999999</v>
      </c>
      <c r="H9" s="79">
        <f t="shared" si="1"/>
        <v>83</v>
      </c>
      <c r="I9" s="85">
        <v>6</v>
      </c>
      <c r="J9" s="2"/>
      <c r="K9" s="2"/>
      <c r="L9" s="103">
        <v>0.36602200000000001</v>
      </c>
      <c r="M9">
        <f t="shared" si="2"/>
        <v>0.346022</v>
      </c>
      <c r="N9" s="2">
        <f t="shared" si="6"/>
        <v>66</v>
      </c>
      <c r="O9" s="2">
        <f t="shared" si="7"/>
        <v>3</v>
      </c>
      <c r="P9" s="2">
        <v>0.346022</v>
      </c>
      <c r="Q9" s="2">
        <v>0.26287300000000002</v>
      </c>
      <c r="R9" s="79">
        <f t="shared" si="3"/>
        <v>83</v>
      </c>
      <c r="S9" s="102">
        <v>6</v>
      </c>
    </row>
    <row r="10" spans="1:19" x14ac:dyDescent="0.25">
      <c r="B10" s="7">
        <v>0.382714</v>
      </c>
      <c r="C10">
        <f t="shared" si="0"/>
        <v>0.36271399999999998</v>
      </c>
      <c r="D10" s="2">
        <f t="shared" si="4"/>
        <v>33</v>
      </c>
      <c r="E10" s="2">
        <f t="shared" si="5"/>
        <v>4</v>
      </c>
      <c r="F10">
        <v>0.36271399999999998</v>
      </c>
      <c r="G10">
        <v>0.26295400000000002</v>
      </c>
      <c r="H10" s="79">
        <f t="shared" si="1"/>
        <v>100</v>
      </c>
      <c r="I10" s="85">
        <v>10</v>
      </c>
      <c r="J10" s="2"/>
      <c r="K10" s="2"/>
      <c r="L10" s="103">
        <v>0.39904000000000001</v>
      </c>
      <c r="M10">
        <f t="shared" si="2"/>
        <v>0.37903999999999999</v>
      </c>
      <c r="N10" s="2">
        <f t="shared" si="6"/>
        <v>33</v>
      </c>
      <c r="O10" s="2">
        <f t="shared" si="7"/>
        <v>0</v>
      </c>
      <c r="P10" s="2">
        <v>0.36801099999999998</v>
      </c>
      <c r="Q10" s="2">
        <v>0.29607499999999998</v>
      </c>
      <c r="R10" s="79">
        <f t="shared" si="3"/>
        <v>83</v>
      </c>
      <c r="S10" s="102">
        <v>6</v>
      </c>
    </row>
    <row r="11" spans="1:19" x14ac:dyDescent="0.25">
      <c r="B11" s="7">
        <v>0.38270700000000002</v>
      </c>
      <c r="C11">
        <f t="shared" si="0"/>
        <v>0.362707</v>
      </c>
      <c r="D11" s="2">
        <f t="shared" si="4"/>
        <v>0</v>
      </c>
      <c r="E11" s="2">
        <f t="shared" si="5"/>
        <v>0</v>
      </c>
      <c r="F11">
        <v>0.362707</v>
      </c>
      <c r="G11">
        <v>0.279719</v>
      </c>
      <c r="H11" s="79">
        <f t="shared" si="1"/>
        <v>83</v>
      </c>
      <c r="I11" s="85">
        <v>10</v>
      </c>
      <c r="J11" s="2"/>
      <c r="K11" s="2"/>
      <c r="L11" s="103">
        <v>0.34904099999999999</v>
      </c>
      <c r="M11">
        <f t="shared" si="2"/>
        <v>0.32904099999999997</v>
      </c>
      <c r="N11" s="2">
        <f t="shared" si="6"/>
        <v>50</v>
      </c>
      <c r="O11" s="2">
        <f t="shared" si="7"/>
        <v>1</v>
      </c>
      <c r="P11" s="2">
        <v>0.32904099999999997</v>
      </c>
      <c r="Q11" s="2">
        <v>0.26267699999999999</v>
      </c>
      <c r="R11" s="79">
        <f t="shared" si="3"/>
        <v>66</v>
      </c>
      <c r="S11" s="102">
        <v>7</v>
      </c>
    </row>
    <row r="12" spans="1:19" x14ac:dyDescent="0.25">
      <c r="B12" s="8">
        <v>0.41587400000000002</v>
      </c>
      <c r="C12" s="80">
        <f t="shared" si="0"/>
        <v>0.395874</v>
      </c>
      <c r="D12" s="81">
        <f t="shared" si="4"/>
        <v>33</v>
      </c>
      <c r="E12" s="81">
        <f t="shared" si="5"/>
        <v>6</v>
      </c>
      <c r="F12" s="80">
        <v>0.37635299999999999</v>
      </c>
      <c r="G12" s="80">
        <v>0.329567</v>
      </c>
      <c r="H12" s="79">
        <f t="shared" si="1"/>
        <v>66</v>
      </c>
      <c r="I12" s="85">
        <v>4</v>
      </c>
      <c r="J12" s="2"/>
      <c r="K12" s="2"/>
      <c r="L12" s="101">
        <v>0.64871400000000001</v>
      </c>
      <c r="M12" s="80">
        <f t="shared" si="2"/>
        <v>0.628714</v>
      </c>
      <c r="N12" s="81">
        <f t="shared" si="6"/>
        <v>300</v>
      </c>
      <c r="O12" s="81">
        <f t="shared" si="7"/>
        <v>4</v>
      </c>
      <c r="P12" s="81">
        <v>0.35952000000000001</v>
      </c>
      <c r="Q12" s="81">
        <v>0.56228999999999996</v>
      </c>
      <c r="R12" s="79">
        <f t="shared" si="3"/>
        <v>66</v>
      </c>
      <c r="S12" s="100">
        <v>3</v>
      </c>
    </row>
    <row r="14" spans="1:19" x14ac:dyDescent="0.25">
      <c r="A14" s="75" t="s">
        <v>21</v>
      </c>
      <c r="B14">
        <f>AVERAGE(B3:B12)</f>
        <v>0.42054019999999992</v>
      </c>
      <c r="C14">
        <f>AVERAGE(C3:C12)</f>
        <v>0.40054020000000001</v>
      </c>
      <c r="F14">
        <f>AVERAGE(F3:F12)</f>
        <v>0.34703879999999998</v>
      </c>
      <c r="G14">
        <f>AVERAGE(G3:G12)</f>
        <v>0.32433680000000004</v>
      </c>
      <c r="H14">
        <f>AVERAGE(H3:H12)</f>
        <v>76.2</v>
      </c>
      <c r="I14">
        <f>AVERAGE(I3:I12)</f>
        <v>6.3</v>
      </c>
      <c r="L14">
        <f>AVERAGE(L3:L12)</f>
        <v>0.42578750000000004</v>
      </c>
      <c r="M14">
        <f>AVERAGE(M3:M12)</f>
        <v>0.40578750000000002</v>
      </c>
      <c r="P14">
        <f>AVERAGE(P3:P12)</f>
        <v>0.35557440000000001</v>
      </c>
      <c r="Q14">
        <f>AVERAGE(Q3:Q12)</f>
        <v>0.32455390000000001</v>
      </c>
      <c r="R14">
        <f>AVERAGE(R3:R12)</f>
        <v>81</v>
      </c>
      <c r="S14">
        <f>AVERAGE(S3:S12)</f>
        <v>5.4</v>
      </c>
    </row>
    <row r="15" spans="1:19" x14ac:dyDescent="0.25">
      <c r="A15" s="77" t="s">
        <v>30</v>
      </c>
      <c r="B15">
        <f>STDEV(B3:B12)</f>
        <v>9.2993093133964894E-2</v>
      </c>
      <c r="C15">
        <f>STDEV(C3:C12)</f>
        <v>9.299309313396463E-2</v>
      </c>
      <c r="D15">
        <f t="shared" ref="D15:I15" si="8">_xlfn.STDEV.P(D3:D12)</f>
        <v>85.625079976532888</v>
      </c>
      <c r="E15">
        <f t="shared" si="8"/>
        <v>2.5724082006200502</v>
      </c>
      <c r="F15">
        <f t="shared" si="8"/>
        <v>2.1263089130227529E-2</v>
      </c>
      <c r="G15">
        <f t="shared" si="8"/>
        <v>8.3018241757820826E-2</v>
      </c>
      <c r="H15">
        <f t="shared" si="8"/>
        <v>16.957594168985175</v>
      </c>
      <c r="I15">
        <f t="shared" si="8"/>
        <v>3.3181320046074116</v>
      </c>
      <c r="L15">
        <f>STDEV(L3:L12)</f>
        <v>8.5261590314422514E-2</v>
      </c>
      <c r="M15">
        <f>STDEV(M3:M12)</f>
        <v>8.5261590314422514E-2</v>
      </c>
      <c r="N15">
        <f t="shared" ref="N15:S15" si="9">_xlfn.STDEV.P(N3:N12)</f>
        <v>80.216527960419043</v>
      </c>
      <c r="O15">
        <f t="shared" si="9"/>
        <v>1.7638342073763937</v>
      </c>
      <c r="P15">
        <f t="shared" si="9"/>
        <v>1.7881451502604593E-2</v>
      </c>
      <c r="Q15">
        <f t="shared" si="9"/>
        <v>8.6479728717717363E-2</v>
      </c>
      <c r="R15">
        <f t="shared" si="9"/>
        <v>13.725887949418793</v>
      </c>
      <c r="S15">
        <f t="shared" si="9"/>
        <v>1.9595917942265424</v>
      </c>
    </row>
    <row r="16" spans="1:19" x14ac:dyDescent="0.25">
      <c r="A16" s="124" t="s">
        <v>31</v>
      </c>
      <c r="B16" s="76">
        <f>(B15/B14)*100</f>
        <v>22.112771414947943</v>
      </c>
      <c r="C16" s="76"/>
      <c r="D16" s="2"/>
      <c r="E16" s="2"/>
      <c r="F16" s="2"/>
      <c r="G16" s="2"/>
      <c r="H16" s="2"/>
      <c r="I16" s="2"/>
      <c r="J16" s="76"/>
      <c r="L16" s="76">
        <f>(L15/L14)*100</f>
        <v>20.024446540685791</v>
      </c>
      <c r="M16" s="76"/>
    </row>
    <row r="17" spans="1:18" x14ac:dyDescent="0.25">
      <c r="A17" s="75" t="s">
        <v>20</v>
      </c>
      <c r="H17">
        <f>_xlfn.MODE.SNGL(H3:H12)</f>
        <v>83</v>
      </c>
      <c r="R17">
        <f>_xlfn.MODE.SNGL(R3:R12)</f>
        <v>66</v>
      </c>
    </row>
    <row r="19" spans="1:18" x14ac:dyDescent="0.25">
      <c r="A19" t="s">
        <v>19</v>
      </c>
      <c r="B19">
        <v>1</v>
      </c>
      <c r="L19">
        <v>0</v>
      </c>
    </row>
  </sheetData>
  <mergeCells count="2">
    <mergeCell ref="B1:I1"/>
    <mergeCell ref="L1:S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A435-803B-4A36-BE28-1DE2E3DECC7E}">
  <dimension ref="A1:S19"/>
  <sheetViews>
    <sheetView zoomScale="130" zoomScaleNormal="130" workbookViewId="0">
      <selection activeCell="Q2" sqref="Q2"/>
    </sheetView>
  </sheetViews>
  <sheetFormatPr defaultColWidth="8.85546875" defaultRowHeight="15" x14ac:dyDescent="0.25"/>
  <cols>
    <col min="2" max="2" width="10.140625" customWidth="1"/>
    <col min="12" max="12" width="11.4257812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98">
        <v>0.38312200000000002</v>
      </c>
      <c r="C3" s="82">
        <f t="shared" ref="C3:C12" si="0">B3-0.02</f>
        <v>0.363122</v>
      </c>
      <c r="D3" s="83" t="s">
        <v>17</v>
      </c>
      <c r="E3" s="83" t="s">
        <v>17</v>
      </c>
      <c r="F3" s="82">
        <v>0.363122</v>
      </c>
      <c r="G3" s="82">
        <v>0.31324000000000002</v>
      </c>
      <c r="H3" s="79">
        <f t="shared" ref="H3:H12" si="1">ROUND((B3-G3-0.02)*1000, 0)</f>
        <v>50</v>
      </c>
      <c r="I3" s="85">
        <v>2</v>
      </c>
      <c r="J3" s="2"/>
      <c r="K3" s="2"/>
      <c r="L3" s="88">
        <v>0.46592499999999998</v>
      </c>
      <c r="M3" s="82">
        <f t="shared" ref="M3:M12" si="2">L3-0.02</f>
        <v>0.44592499999999996</v>
      </c>
      <c r="N3" s="83" t="s">
        <v>17</v>
      </c>
      <c r="O3" s="83" t="s">
        <v>17</v>
      </c>
      <c r="P3" s="83">
        <v>0.32</v>
      </c>
      <c r="Q3" s="83">
        <v>0.37960100000000002</v>
      </c>
      <c r="R3" s="79">
        <f t="shared" ref="R3:R12" si="3">ROUND((L3-Q3-0.02)*1000, 0)</f>
        <v>66</v>
      </c>
      <c r="S3" s="85">
        <v>2</v>
      </c>
    </row>
    <row r="4" spans="1:19" x14ac:dyDescent="0.25">
      <c r="B4" s="97">
        <v>0.38245699999999999</v>
      </c>
      <c r="C4">
        <f t="shared" si="0"/>
        <v>0.36245699999999997</v>
      </c>
      <c r="D4" s="2">
        <f t="shared" ref="D4:D12" si="4">ROUND((ABS(C4-C3))*1000, 0)</f>
        <v>1</v>
      </c>
      <c r="E4" s="2">
        <f t="shared" ref="E4:E12" si="5">ROUND((ABS(I4-I3)), 0)</f>
        <v>1</v>
      </c>
      <c r="F4">
        <v>0.36245699999999997</v>
      </c>
      <c r="G4">
        <v>0.27977000000000002</v>
      </c>
      <c r="H4" s="79">
        <f t="shared" si="1"/>
        <v>83</v>
      </c>
      <c r="I4" s="85">
        <v>3</v>
      </c>
      <c r="J4" s="2"/>
      <c r="K4" s="2"/>
      <c r="L4" s="103">
        <v>0.382747</v>
      </c>
      <c r="M4">
        <f t="shared" si="2"/>
        <v>0.36274699999999999</v>
      </c>
      <c r="N4" s="2">
        <f t="shared" ref="N4:N12" si="6">ROUND((ABS(M4-M3))*1000, 0)</f>
        <v>83</v>
      </c>
      <c r="O4" s="2">
        <f t="shared" ref="O4:O12" si="7">ROUND((ABS(S4-S3)), 0)</f>
        <v>2</v>
      </c>
      <c r="P4" s="2">
        <v>0.36274699999999999</v>
      </c>
      <c r="Q4" s="2">
        <v>0.29635899999999998</v>
      </c>
      <c r="R4" s="79">
        <f t="shared" si="3"/>
        <v>66</v>
      </c>
      <c r="S4" s="85">
        <v>4</v>
      </c>
    </row>
    <row r="5" spans="1:19" x14ac:dyDescent="0.25">
      <c r="B5" s="97">
        <v>0.38329999999999997</v>
      </c>
      <c r="C5">
        <f t="shared" si="0"/>
        <v>0.36329999999999996</v>
      </c>
      <c r="D5" s="2">
        <f t="shared" si="4"/>
        <v>1</v>
      </c>
      <c r="E5" s="2">
        <f t="shared" si="5"/>
        <v>6</v>
      </c>
      <c r="F5">
        <v>0.36330000000000001</v>
      </c>
      <c r="G5">
        <v>0.29649399999999998</v>
      </c>
      <c r="H5" s="79">
        <f t="shared" si="1"/>
        <v>67</v>
      </c>
      <c r="I5" s="85">
        <v>9</v>
      </c>
      <c r="J5" s="2"/>
      <c r="K5" s="2"/>
      <c r="L5" s="103">
        <v>0.416051</v>
      </c>
      <c r="M5">
        <f t="shared" si="2"/>
        <v>0.39605099999999999</v>
      </c>
      <c r="N5" s="2">
        <f t="shared" si="6"/>
        <v>33</v>
      </c>
      <c r="O5" s="2">
        <f t="shared" si="7"/>
        <v>6</v>
      </c>
      <c r="P5" s="2">
        <v>0.37637399999999999</v>
      </c>
      <c r="Q5" s="2">
        <v>0.29631800000000003</v>
      </c>
      <c r="R5" s="79">
        <f t="shared" si="3"/>
        <v>100</v>
      </c>
      <c r="S5" s="85">
        <v>10</v>
      </c>
    </row>
    <row r="6" spans="1:19" x14ac:dyDescent="0.25">
      <c r="B6" s="97">
        <v>0.38301800000000003</v>
      </c>
      <c r="C6">
        <f t="shared" si="0"/>
        <v>0.36301800000000001</v>
      </c>
      <c r="D6" s="2">
        <f t="shared" si="4"/>
        <v>0</v>
      </c>
      <c r="E6" s="2">
        <f t="shared" si="5"/>
        <v>3</v>
      </c>
      <c r="F6">
        <v>0.36301800000000001</v>
      </c>
      <c r="G6">
        <v>0.29620299999999999</v>
      </c>
      <c r="H6" s="79">
        <f t="shared" si="1"/>
        <v>67</v>
      </c>
      <c r="I6" s="85">
        <v>6</v>
      </c>
      <c r="J6" s="2"/>
      <c r="K6" s="2"/>
      <c r="L6" s="103">
        <v>0.482456</v>
      </c>
      <c r="M6">
        <f t="shared" si="2"/>
        <v>0.46245599999999998</v>
      </c>
      <c r="N6" s="2">
        <f t="shared" si="6"/>
        <v>66</v>
      </c>
      <c r="O6" s="2">
        <f t="shared" si="7"/>
        <v>8</v>
      </c>
      <c r="P6" s="2">
        <v>0.383187</v>
      </c>
      <c r="Q6" s="2">
        <v>0.39627499999999999</v>
      </c>
      <c r="R6" s="79">
        <f t="shared" si="3"/>
        <v>66</v>
      </c>
      <c r="S6" s="85">
        <v>2</v>
      </c>
    </row>
    <row r="7" spans="1:19" x14ac:dyDescent="0.25">
      <c r="B7" s="97">
        <v>0.99019199999999996</v>
      </c>
      <c r="C7">
        <f t="shared" si="0"/>
        <v>0.97019199999999994</v>
      </c>
      <c r="D7" s="2">
        <f t="shared" si="4"/>
        <v>607</v>
      </c>
      <c r="E7" s="2">
        <f t="shared" si="5"/>
        <v>4</v>
      </c>
      <c r="F7">
        <v>0.37650899999999998</v>
      </c>
      <c r="G7">
        <v>0.90417899999999995</v>
      </c>
      <c r="H7" s="79">
        <f t="shared" si="1"/>
        <v>66</v>
      </c>
      <c r="I7" s="85">
        <v>2</v>
      </c>
      <c r="J7" s="2"/>
      <c r="K7" s="2"/>
      <c r="L7" s="103">
        <v>0.58223599999999998</v>
      </c>
      <c r="M7">
        <f t="shared" si="2"/>
        <v>0.56223599999999996</v>
      </c>
      <c r="N7" s="2">
        <f t="shared" si="6"/>
        <v>100</v>
      </c>
      <c r="O7" s="2">
        <f t="shared" si="7"/>
        <v>8</v>
      </c>
      <c r="P7" s="2">
        <v>0.38659300000000002</v>
      </c>
      <c r="Q7" s="2">
        <v>0.46274300000000002</v>
      </c>
      <c r="R7" s="79">
        <f t="shared" si="3"/>
        <v>99</v>
      </c>
      <c r="S7" s="85">
        <v>10</v>
      </c>
    </row>
    <row r="8" spans="1:19" x14ac:dyDescent="0.25">
      <c r="B8" s="97">
        <v>0.36519600000000002</v>
      </c>
      <c r="C8">
        <f t="shared" si="0"/>
        <v>0.345196</v>
      </c>
      <c r="D8" s="2">
        <f t="shared" si="4"/>
        <v>625</v>
      </c>
      <c r="E8" s="2">
        <f t="shared" si="5"/>
        <v>9</v>
      </c>
      <c r="F8">
        <v>0.345196</v>
      </c>
      <c r="G8">
        <v>0.262625</v>
      </c>
      <c r="H8" s="79">
        <f t="shared" si="1"/>
        <v>83</v>
      </c>
      <c r="I8" s="85">
        <v>11</v>
      </c>
      <c r="J8" s="2"/>
      <c r="K8" s="2"/>
      <c r="L8" s="103">
        <v>0.399364</v>
      </c>
      <c r="M8">
        <f t="shared" si="2"/>
        <v>0.37936399999999998</v>
      </c>
      <c r="N8" s="2">
        <f t="shared" si="6"/>
        <v>183</v>
      </c>
      <c r="O8" s="2">
        <f t="shared" si="7"/>
        <v>1</v>
      </c>
      <c r="P8" s="2">
        <v>0.388297</v>
      </c>
      <c r="Q8" s="2">
        <v>0.27972799999999998</v>
      </c>
      <c r="R8" s="79">
        <f t="shared" si="3"/>
        <v>100</v>
      </c>
      <c r="S8" s="85">
        <v>9</v>
      </c>
    </row>
    <row r="9" spans="1:19" x14ac:dyDescent="0.25">
      <c r="B9" s="97">
        <v>0.39885199999999998</v>
      </c>
      <c r="C9">
        <f t="shared" si="0"/>
        <v>0.37885199999999997</v>
      </c>
      <c r="D9" s="2">
        <f t="shared" si="4"/>
        <v>34</v>
      </c>
      <c r="E9" s="2">
        <f t="shared" si="5"/>
        <v>5</v>
      </c>
      <c r="F9">
        <v>0.36759799999999998</v>
      </c>
      <c r="G9">
        <v>0.32914399999999999</v>
      </c>
      <c r="H9" s="79">
        <f t="shared" si="1"/>
        <v>50</v>
      </c>
      <c r="I9" s="85">
        <v>6</v>
      </c>
      <c r="J9" s="2"/>
      <c r="K9" s="2"/>
      <c r="L9" s="103">
        <v>0.69901100000000005</v>
      </c>
      <c r="M9">
        <f t="shared" si="2"/>
        <v>0.67901100000000003</v>
      </c>
      <c r="N9" s="2">
        <f t="shared" si="6"/>
        <v>300</v>
      </c>
      <c r="O9" s="2">
        <f t="shared" si="7"/>
        <v>7</v>
      </c>
      <c r="P9" s="2">
        <v>0.38914799999999999</v>
      </c>
      <c r="Q9" s="2">
        <v>0.52941300000000002</v>
      </c>
      <c r="R9" s="79">
        <f t="shared" si="3"/>
        <v>150</v>
      </c>
      <c r="S9" s="85">
        <v>2</v>
      </c>
    </row>
    <row r="10" spans="1:19" x14ac:dyDescent="0.25">
      <c r="B10" s="97">
        <v>0.36608800000000002</v>
      </c>
      <c r="C10">
        <f t="shared" si="0"/>
        <v>0.34608800000000001</v>
      </c>
      <c r="D10" s="2">
        <f t="shared" si="4"/>
        <v>33</v>
      </c>
      <c r="E10" s="2">
        <f t="shared" si="5"/>
        <v>4</v>
      </c>
      <c r="F10">
        <v>0.34608800000000001</v>
      </c>
      <c r="G10">
        <v>0.24640500000000001</v>
      </c>
      <c r="H10" s="79">
        <f t="shared" si="1"/>
        <v>100</v>
      </c>
      <c r="I10" s="85">
        <v>10</v>
      </c>
      <c r="J10" s="2"/>
      <c r="K10" s="2"/>
      <c r="L10" s="103">
        <v>0.416045</v>
      </c>
      <c r="M10">
        <f t="shared" si="2"/>
        <v>0.39604499999999998</v>
      </c>
      <c r="N10" s="2">
        <f t="shared" si="6"/>
        <v>283</v>
      </c>
      <c r="O10" s="2">
        <f t="shared" si="7"/>
        <v>2</v>
      </c>
      <c r="P10" s="2">
        <v>0.38957399999999998</v>
      </c>
      <c r="Q10" s="2">
        <v>0.27971099999999999</v>
      </c>
      <c r="R10" s="79">
        <f t="shared" si="3"/>
        <v>116</v>
      </c>
      <c r="S10" s="85">
        <v>4</v>
      </c>
    </row>
    <row r="11" spans="1:19" x14ac:dyDescent="0.25">
      <c r="B11" s="97">
        <v>0.39866800000000002</v>
      </c>
      <c r="C11">
        <f t="shared" si="0"/>
        <v>0.378668</v>
      </c>
      <c r="D11" s="2">
        <f t="shared" si="4"/>
        <v>33</v>
      </c>
      <c r="E11" s="2">
        <f t="shared" si="5"/>
        <v>0</v>
      </c>
      <c r="F11">
        <v>0.36804399999999998</v>
      </c>
      <c r="G11">
        <v>0.31321199999999999</v>
      </c>
      <c r="H11" s="79">
        <f t="shared" si="1"/>
        <v>65</v>
      </c>
      <c r="I11" s="85">
        <v>10</v>
      </c>
      <c r="J11" s="2"/>
      <c r="K11" s="2"/>
      <c r="L11" s="103">
        <v>0.53254299999999999</v>
      </c>
      <c r="M11">
        <f t="shared" si="2"/>
        <v>0.51254299999999997</v>
      </c>
      <c r="N11" s="2">
        <f t="shared" si="6"/>
        <v>116</v>
      </c>
      <c r="O11" s="2">
        <f t="shared" si="7"/>
        <v>1</v>
      </c>
      <c r="P11" s="2">
        <v>0.38978699999999999</v>
      </c>
      <c r="Q11" s="2">
        <v>0.37958599999999998</v>
      </c>
      <c r="R11" s="79">
        <f t="shared" si="3"/>
        <v>133</v>
      </c>
      <c r="S11" s="85">
        <v>5</v>
      </c>
    </row>
    <row r="12" spans="1:19" x14ac:dyDescent="0.25">
      <c r="B12" s="96">
        <v>0.58208899999999997</v>
      </c>
      <c r="C12" s="80">
        <f t="shared" si="0"/>
        <v>0.56208899999999995</v>
      </c>
      <c r="D12" s="81">
        <f t="shared" si="4"/>
        <v>183</v>
      </c>
      <c r="E12" s="81">
        <f t="shared" si="5"/>
        <v>6</v>
      </c>
      <c r="F12" s="80">
        <v>0.37902200000000003</v>
      </c>
      <c r="G12" s="80">
        <v>0.46257500000000001</v>
      </c>
      <c r="H12" s="79">
        <f t="shared" si="1"/>
        <v>100</v>
      </c>
      <c r="I12" s="85">
        <v>4</v>
      </c>
      <c r="J12" s="2"/>
      <c r="K12" s="2"/>
      <c r="L12" s="101">
        <v>0.41604999999999998</v>
      </c>
      <c r="M12" s="80">
        <f t="shared" si="2"/>
        <v>0.39604999999999996</v>
      </c>
      <c r="N12" s="81">
        <f t="shared" si="6"/>
        <v>116</v>
      </c>
      <c r="O12" s="81">
        <f t="shared" si="7"/>
        <v>1</v>
      </c>
      <c r="P12" s="81">
        <v>0.38989400000000002</v>
      </c>
      <c r="Q12" s="81">
        <v>0.296404</v>
      </c>
      <c r="R12" s="79">
        <f t="shared" si="3"/>
        <v>100</v>
      </c>
      <c r="S12" s="85">
        <v>6</v>
      </c>
    </row>
    <row r="14" spans="1:19" x14ac:dyDescent="0.25">
      <c r="A14" s="75" t="s">
        <v>21</v>
      </c>
      <c r="B14">
        <f>AVERAGE(B3:B12)</f>
        <v>0.46329819999999999</v>
      </c>
      <c r="C14">
        <f>AVERAGE(C3:C12)</f>
        <v>0.44329819999999998</v>
      </c>
      <c r="D14">
        <f t="shared" ref="D14:I14" si="8">AVERAGE(D3:D12)</f>
        <v>168.55555555555554</v>
      </c>
      <c r="E14">
        <f t="shared" si="8"/>
        <v>4.2222222222222223</v>
      </c>
      <c r="F14">
        <f t="shared" si="8"/>
        <v>0.36343539999999996</v>
      </c>
      <c r="G14">
        <f t="shared" si="8"/>
        <v>0.37038470000000001</v>
      </c>
      <c r="H14">
        <f t="shared" si="8"/>
        <v>73.099999999999994</v>
      </c>
      <c r="I14">
        <f t="shared" si="8"/>
        <v>6.3</v>
      </c>
      <c r="L14">
        <f t="shared" ref="L14:S14" si="9">AVERAGE(L3:L12)</f>
        <v>0.47924280000000002</v>
      </c>
      <c r="M14">
        <f>AVERAGE(M3:M12)</f>
        <v>0.4592427999999999</v>
      </c>
      <c r="N14">
        <f t="shared" si="9"/>
        <v>142.22222222222223</v>
      </c>
      <c r="O14">
        <f t="shared" si="9"/>
        <v>4</v>
      </c>
      <c r="P14">
        <f t="shared" si="9"/>
        <v>0.37756010000000001</v>
      </c>
      <c r="Q14">
        <f t="shared" si="9"/>
        <v>0.35961379999999998</v>
      </c>
      <c r="R14">
        <f t="shared" si="9"/>
        <v>99.6</v>
      </c>
      <c r="S14">
        <f t="shared" si="9"/>
        <v>5.4</v>
      </c>
    </row>
    <row r="15" spans="1:19" x14ac:dyDescent="0.25">
      <c r="A15" s="77" t="s">
        <v>30</v>
      </c>
      <c r="B15">
        <f>STDEV(B3:B12)</f>
        <v>0.1957721793586728</v>
      </c>
      <c r="C15">
        <f>STDEV(C3:C12)</f>
        <v>0.195772179358673</v>
      </c>
      <c r="D15">
        <f t="shared" ref="D15:I15" si="10">_xlfn.STDEV.P(D3:D12)</f>
        <v>244.99438139186017</v>
      </c>
      <c r="E15">
        <f t="shared" si="10"/>
        <v>2.5724082006200502</v>
      </c>
      <c r="F15">
        <f t="shared" si="10"/>
        <v>1.0427289151068936E-2</v>
      </c>
      <c r="G15">
        <f t="shared" si="10"/>
        <v>0.18650129726093059</v>
      </c>
      <c r="H15">
        <f t="shared" si="10"/>
        <v>17.03202865192517</v>
      </c>
      <c r="I15">
        <f t="shared" si="10"/>
        <v>3.3181320046074116</v>
      </c>
      <c r="L15">
        <f>STDEV(L3:L12)</f>
        <v>9.9781326654060823E-2</v>
      </c>
      <c r="M15">
        <f>STDEV(M3:M12)</f>
        <v>9.9781326654061309E-2</v>
      </c>
      <c r="N15">
        <f t="shared" ref="N15:S15" si="11">_xlfn.STDEV.P(N3:N12)</f>
        <v>88.681424558519552</v>
      </c>
      <c r="O15">
        <f t="shared" si="11"/>
        <v>2.9814239699997196</v>
      </c>
      <c r="P15">
        <f t="shared" si="11"/>
        <v>2.0839317591754294E-2</v>
      </c>
      <c r="Q15">
        <f t="shared" si="11"/>
        <v>8.1473324506613848E-2</v>
      </c>
      <c r="R15">
        <f t="shared" si="11"/>
        <v>27.041449665282371</v>
      </c>
      <c r="S15">
        <f t="shared" si="11"/>
        <v>3.0724582991474434</v>
      </c>
    </row>
    <row r="16" spans="1:19" x14ac:dyDescent="0.25">
      <c r="A16" s="124" t="s">
        <v>31</v>
      </c>
      <c r="B16" s="76">
        <f>(B15/B14)*100</f>
        <v>42.256192525391377</v>
      </c>
      <c r="C16" s="76"/>
      <c r="D16" s="2"/>
      <c r="E16" s="2"/>
      <c r="F16" s="2"/>
      <c r="G16" s="2"/>
      <c r="H16" s="2"/>
      <c r="I16" s="2"/>
      <c r="J16" s="76"/>
      <c r="L16" s="76">
        <f>(L15/L14)*100</f>
        <v>20.820620915757278</v>
      </c>
      <c r="M16" s="76"/>
    </row>
    <row r="17" spans="1:18" x14ac:dyDescent="0.25">
      <c r="A17" s="75" t="s">
        <v>20</v>
      </c>
      <c r="H17">
        <f>_xlfn.MODE.SNGL(H3:H12)</f>
        <v>50</v>
      </c>
      <c r="R17">
        <f>_xlfn.MODE.SNGL(R3:R12)</f>
        <v>66</v>
      </c>
    </row>
    <row r="19" spans="1:18" x14ac:dyDescent="0.25">
      <c r="A19" t="s">
        <v>19</v>
      </c>
      <c r="B19">
        <v>1</v>
      </c>
      <c r="L19">
        <v>3</v>
      </c>
    </row>
  </sheetData>
  <mergeCells count="2">
    <mergeCell ref="B1:I1"/>
    <mergeCell ref="L1:S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5D9B-D873-4210-BDE4-23464BBDC2E3}">
  <dimension ref="A1:S19"/>
  <sheetViews>
    <sheetView zoomScale="115" zoomScaleNormal="115" workbookViewId="0">
      <selection activeCell="Q2" sqref="Q2"/>
    </sheetView>
  </sheetViews>
  <sheetFormatPr defaultColWidth="8.85546875" defaultRowHeight="15" x14ac:dyDescent="0.25"/>
  <cols>
    <col min="2" max="2" width="10.7109375" customWidth="1"/>
    <col min="8" max="8" width="10.42578125" bestFit="1" customWidth="1"/>
    <col min="12" max="12" width="10.28515625" customWidth="1"/>
    <col min="17" max="17" width="10.42578125" bestFit="1" customWidth="1"/>
    <col min="18" max="18" width="10.4257812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6">
        <v>0.51444900000000005</v>
      </c>
      <c r="C3" s="82">
        <f t="shared" ref="C3:C12" si="0">B3-0.02</f>
        <v>0.49444900000000003</v>
      </c>
      <c r="D3" s="83" t="s">
        <v>17</v>
      </c>
      <c r="E3" s="83" t="s">
        <v>17</v>
      </c>
      <c r="F3" s="82">
        <v>0.32</v>
      </c>
      <c r="G3" s="112">
        <v>0.44475100000000001</v>
      </c>
      <c r="H3" s="79">
        <f t="shared" ref="H3:H12" si="1">ROUND((B3-G3-0.02)*1000, 0)</f>
        <v>50</v>
      </c>
      <c r="I3" s="85">
        <v>2</v>
      </c>
      <c r="J3" s="2"/>
      <c r="K3" s="2"/>
      <c r="L3" s="111">
        <v>0.392704</v>
      </c>
      <c r="M3" s="82">
        <f t="shared" ref="M3:M12" si="2">L3-0.02</f>
        <v>0.37270399999999998</v>
      </c>
      <c r="N3" s="83" t="s">
        <v>17</v>
      </c>
      <c r="O3" s="83" t="s">
        <v>17</v>
      </c>
      <c r="P3" s="83">
        <v>0.32</v>
      </c>
      <c r="Q3" s="110">
        <v>0.27516600000000002</v>
      </c>
      <c r="R3" s="79">
        <f t="shared" ref="R3:R12" si="3">ROUND((L3-Q3-0.02)*1000, 0)</f>
        <v>98</v>
      </c>
      <c r="S3" s="85">
        <v>2</v>
      </c>
    </row>
    <row r="4" spans="1:19" x14ac:dyDescent="0.25">
      <c r="B4" s="7">
        <v>0.44902900000000001</v>
      </c>
      <c r="C4">
        <f t="shared" si="0"/>
        <v>0.42902899999999999</v>
      </c>
      <c r="D4" s="2">
        <f t="shared" ref="D4:D12" si="4">ROUND((ABS(C4-C3))*1000, 0)</f>
        <v>65</v>
      </c>
      <c r="E4" s="2">
        <f t="shared" ref="E4:E12" si="5">ROUND((ABS(I4-I3)), 0)</f>
        <v>1</v>
      </c>
      <c r="F4">
        <v>0.35499999999999998</v>
      </c>
      <c r="G4" s="109">
        <v>0.346026</v>
      </c>
      <c r="H4" s="79">
        <f t="shared" si="1"/>
        <v>83</v>
      </c>
      <c r="I4" s="85">
        <v>3</v>
      </c>
      <c r="J4" s="2"/>
      <c r="K4" s="2"/>
      <c r="L4" s="108">
        <v>0.38238299999999997</v>
      </c>
      <c r="M4">
        <f t="shared" si="2"/>
        <v>0.36238299999999996</v>
      </c>
      <c r="N4" s="2">
        <f t="shared" ref="N4:N12" si="6">ROUND((ABS(M4-M3))*1000, 0)</f>
        <v>10</v>
      </c>
      <c r="O4" s="2">
        <f t="shared" ref="O4:O12" si="7">ROUND((ABS(S4-S3)), 0)</f>
        <v>7</v>
      </c>
      <c r="P4" s="2">
        <v>0.36238300000000001</v>
      </c>
      <c r="Q4" s="107">
        <v>0.29634899999999997</v>
      </c>
      <c r="R4" s="79">
        <f t="shared" si="3"/>
        <v>66</v>
      </c>
      <c r="S4" s="85">
        <v>9</v>
      </c>
    </row>
    <row r="5" spans="1:19" x14ac:dyDescent="0.25">
      <c r="B5" s="7">
        <v>0.39843899999999999</v>
      </c>
      <c r="C5">
        <f t="shared" si="0"/>
        <v>0.37843899999999997</v>
      </c>
      <c r="D5" s="2">
        <f t="shared" si="4"/>
        <v>51</v>
      </c>
      <c r="E5" s="2">
        <f t="shared" si="5"/>
        <v>6</v>
      </c>
      <c r="F5">
        <v>0.3725</v>
      </c>
      <c r="G5" s="109">
        <v>0.26312600000000003</v>
      </c>
      <c r="H5" s="79">
        <f t="shared" si="1"/>
        <v>115</v>
      </c>
      <c r="I5" s="85">
        <v>9</v>
      </c>
      <c r="J5" s="2"/>
      <c r="K5" s="2"/>
      <c r="L5" s="108">
        <v>0.38192199999999998</v>
      </c>
      <c r="M5">
        <f t="shared" si="2"/>
        <v>0.36192199999999997</v>
      </c>
      <c r="N5" s="2">
        <f t="shared" si="6"/>
        <v>0</v>
      </c>
      <c r="O5" s="2">
        <f t="shared" si="7"/>
        <v>5</v>
      </c>
      <c r="P5" s="2">
        <v>0.36192200000000002</v>
      </c>
      <c r="Q5" s="107">
        <v>0.27963900000000003</v>
      </c>
      <c r="R5" s="79">
        <f t="shared" si="3"/>
        <v>82</v>
      </c>
      <c r="S5" s="85">
        <v>4</v>
      </c>
    </row>
    <row r="6" spans="1:19" x14ac:dyDescent="0.25">
      <c r="B6" s="7">
        <v>0.34957700000000003</v>
      </c>
      <c r="C6">
        <f t="shared" si="0"/>
        <v>0.32957700000000001</v>
      </c>
      <c r="D6" s="2">
        <f t="shared" si="4"/>
        <v>49</v>
      </c>
      <c r="E6" s="2">
        <f t="shared" si="5"/>
        <v>3</v>
      </c>
      <c r="F6">
        <v>0.32957700000000001</v>
      </c>
      <c r="G6" s="109">
        <v>0.27984500000000001</v>
      </c>
      <c r="H6" s="79">
        <f t="shared" si="1"/>
        <v>50</v>
      </c>
      <c r="I6" s="85">
        <v>6</v>
      </c>
      <c r="J6" s="2"/>
      <c r="K6" s="2"/>
      <c r="L6" s="108">
        <v>0.36624600000000002</v>
      </c>
      <c r="M6">
        <f t="shared" si="2"/>
        <v>0.346246</v>
      </c>
      <c r="N6" s="2">
        <f t="shared" si="6"/>
        <v>16</v>
      </c>
      <c r="O6" s="2">
        <f t="shared" si="7"/>
        <v>1</v>
      </c>
      <c r="P6" s="2">
        <v>0.346246</v>
      </c>
      <c r="Q6" s="107">
        <v>0.312836</v>
      </c>
      <c r="R6" s="79">
        <f t="shared" si="3"/>
        <v>33</v>
      </c>
      <c r="S6" s="85">
        <v>5</v>
      </c>
    </row>
    <row r="7" spans="1:19" x14ac:dyDescent="0.25">
      <c r="B7" s="7">
        <v>0.41611399999999998</v>
      </c>
      <c r="C7">
        <f t="shared" si="0"/>
        <v>0.39611399999999997</v>
      </c>
      <c r="D7" s="2">
        <f t="shared" si="4"/>
        <v>67</v>
      </c>
      <c r="E7" s="2">
        <f t="shared" si="5"/>
        <v>4</v>
      </c>
      <c r="F7">
        <v>0.359788</v>
      </c>
      <c r="G7" s="109">
        <v>0.362927</v>
      </c>
      <c r="H7" s="79">
        <f t="shared" si="1"/>
        <v>33</v>
      </c>
      <c r="I7" s="85">
        <v>2</v>
      </c>
      <c r="J7" s="2"/>
      <c r="K7" s="2"/>
      <c r="L7" s="108">
        <v>0.54896199999999995</v>
      </c>
      <c r="M7">
        <f t="shared" si="2"/>
        <v>0.52896199999999993</v>
      </c>
      <c r="N7" s="2">
        <f t="shared" si="6"/>
        <v>183</v>
      </c>
      <c r="O7" s="2">
        <f t="shared" si="7"/>
        <v>2</v>
      </c>
      <c r="P7" s="2">
        <v>0.36812299999999998</v>
      </c>
      <c r="Q7" s="107">
        <v>0.44570399999999999</v>
      </c>
      <c r="R7" s="79">
        <f t="shared" si="3"/>
        <v>83</v>
      </c>
      <c r="S7" s="85">
        <v>3</v>
      </c>
    </row>
    <row r="8" spans="1:19" x14ac:dyDescent="0.25">
      <c r="B8" s="7">
        <v>0.39934900000000001</v>
      </c>
      <c r="C8">
        <f t="shared" si="0"/>
        <v>0.37934899999999999</v>
      </c>
      <c r="D8" s="2">
        <f t="shared" si="4"/>
        <v>17</v>
      </c>
      <c r="E8" s="2">
        <f t="shared" si="5"/>
        <v>9</v>
      </c>
      <c r="F8">
        <v>0.37489400000000001</v>
      </c>
      <c r="G8" s="109">
        <v>0.31313800000000003</v>
      </c>
      <c r="H8" s="79">
        <f t="shared" si="1"/>
        <v>66</v>
      </c>
      <c r="I8" s="85">
        <v>11</v>
      </c>
      <c r="J8" s="2"/>
      <c r="K8" s="2"/>
      <c r="L8" s="108">
        <v>0.41528300000000001</v>
      </c>
      <c r="M8">
        <f t="shared" si="2"/>
        <v>0.395283</v>
      </c>
      <c r="N8" s="2">
        <f t="shared" si="6"/>
        <v>134</v>
      </c>
      <c r="O8" s="2">
        <f t="shared" si="7"/>
        <v>0</v>
      </c>
      <c r="P8" s="2">
        <v>0.37906200000000001</v>
      </c>
      <c r="Q8" s="107">
        <v>0.29605599999999999</v>
      </c>
      <c r="R8" s="79">
        <f t="shared" si="3"/>
        <v>99</v>
      </c>
      <c r="S8" s="85">
        <v>3</v>
      </c>
    </row>
    <row r="9" spans="1:19" x14ac:dyDescent="0.25">
      <c r="B9" s="7">
        <v>0.53271400000000002</v>
      </c>
      <c r="C9">
        <f t="shared" si="0"/>
        <v>0.512714</v>
      </c>
      <c r="D9" s="2">
        <f t="shared" si="4"/>
        <v>133</v>
      </c>
      <c r="E9" s="2">
        <f t="shared" si="5"/>
        <v>5</v>
      </c>
      <c r="F9">
        <v>0.38244699999999998</v>
      </c>
      <c r="G9" s="109">
        <v>0.42963699999999999</v>
      </c>
      <c r="H9" s="79">
        <f t="shared" si="1"/>
        <v>83</v>
      </c>
      <c r="I9" s="85">
        <v>6</v>
      </c>
      <c r="J9" s="2"/>
      <c r="K9" s="2"/>
      <c r="L9" s="108">
        <v>0.41598800000000002</v>
      </c>
      <c r="M9">
        <f t="shared" si="2"/>
        <v>0.39598800000000001</v>
      </c>
      <c r="N9" s="2">
        <f t="shared" si="6"/>
        <v>1</v>
      </c>
      <c r="O9" s="2">
        <f t="shared" si="7"/>
        <v>3</v>
      </c>
      <c r="P9" s="2">
        <v>0.38453100000000001</v>
      </c>
      <c r="Q9" s="107">
        <v>0.27968799999999999</v>
      </c>
      <c r="R9" s="79">
        <f t="shared" si="3"/>
        <v>116</v>
      </c>
      <c r="S9" s="85">
        <v>6</v>
      </c>
    </row>
    <row r="10" spans="1:19" x14ac:dyDescent="0.25">
      <c r="B10" s="7">
        <v>0.44871499999999997</v>
      </c>
      <c r="C10">
        <f t="shared" si="0"/>
        <v>0.42871499999999996</v>
      </c>
      <c r="D10" s="2">
        <f t="shared" si="4"/>
        <v>84</v>
      </c>
      <c r="E10" s="2">
        <f t="shared" si="5"/>
        <v>4</v>
      </c>
      <c r="F10">
        <v>0.38622400000000001</v>
      </c>
      <c r="G10" s="109">
        <v>0.29621700000000001</v>
      </c>
      <c r="H10" s="79">
        <f t="shared" si="1"/>
        <v>132</v>
      </c>
      <c r="I10" s="85">
        <v>10</v>
      </c>
      <c r="J10" s="2"/>
      <c r="K10" s="2"/>
      <c r="L10" s="108">
        <v>0.41573399999999999</v>
      </c>
      <c r="M10">
        <f t="shared" si="2"/>
        <v>0.39573399999999997</v>
      </c>
      <c r="N10" s="2">
        <f t="shared" si="6"/>
        <v>0</v>
      </c>
      <c r="O10" s="2">
        <f t="shared" si="7"/>
        <v>2</v>
      </c>
      <c r="P10" s="2">
        <v>0.38726500000000003</v>
      </c>
      <c r="Q10" s="107">
        <v>0.32949699999999998</v>
      </c>
      <c r="R10" s="79">
        <f t="shared" si="3"/>
        <v>66</v>
      </c>
      <c r="S10" s="85">
        <v>4</v>
      </c>
    </row>
    <row r="11" spans="1:19" x14ac:dyDescent="0.25">
      <c r="B11" s="7">
        <v>0.38248199999999999</v>
      </c>
      <c r="C11">
        <f t="shared" si="0"/>
        <v>0.36248199999999997</v>
      </c>
      <c r="D11" s="2">
        <f t="shared" si="4"/>
        <v>66</v>
      </c>
      <c r="E11" s="2">
        <f t="shared" si="5"/>
        <v>0</v>
      </c>
      <c r="F11">
        <v>0.36248200000000003</v>
      </c>
      <c r="G11" s="109">
        <v>0.31306499999999998</v>
      </c>
      <c r="H11" s="79">
        <f t="shared" si="1"/>
        <v>49</v>
      </c>
      <c r="I11" s="85">
        <v>10</v>
      </c>
      <c r="J11" s="2"/>
      <c r="K11" s="2"/>
      <c r="L11" s="108">
        <v>0.38136100000000001</v>
      </c>
      <c r="M11">
        <f t="shared" si="2"/>
        <v>0.36136099999999999</v>
      </c>
      <c r="N11" s="2">
        <f t="shared" si="6"/>
        <v>34</v>
      </c>
      <c r="O11" s="2">
        <f t="shared" si="7"/>
        <v>6</v>
      </c>
      <c r="P11" s="2">
        <v>0.36136099999999999</v>
      </c>
      <c r="Q11" s="107">
        <v>0.29651699999999998</v>
      </c>
      <c r="R11" s="79">
        <f t="shared" si="3"/>
        <v>65</v>
      </c>
      <c r="S11" s="85">
        <v>10</v>
      </c>
    </row>
    <row r="12" spans="1:19" x14ac:dyDescent="0.25">
      <c r="B12" s="8">
        <v>0.432085</v>
      </c>
      <c r="C12" s="80">
        <f t="shared" si="0"/>
        <v>0.41208499999999998</v>
      </c>
      <c r="D12" s="81">
        <f t="shared" si="4"/>
        <v>50</v>
      </c>
      <c r="E12" s="81">
        <f t="shared" si="5"/>
        <v>6</v>
      </c>
      <c r="F12" s="80">
        <v>0.37624099999999999</v>
      </c>
      <c r="G12" s="106">
        <v>0.32971600000000001</v>
      </c>
      <c r="H12" s="79">
        <f t="shared" si="1"/>
        <v>82</v>
      </c>
      <c r="I12" s="85">
        <v>4</v>
      </c>
      <c r="J12" s="2"/>
      <c r="K12" s="2"/>
      <c r="L12" s="105">
        <v>0.61558999999999997</v>
      </c>
      <c r="M12" s="80">
        <f t="shared" si="2"/>
        <v>0.59558999999999995</v>
      </c>
      <c r="N12" s="81">
        <f t="shared" si="6"/>
        <v>234</v>
      </c>
      <c r="O12" s="81">
        <f t="shared" si="7"/>
        <v>7</v>
      </c>
      <c r="P12" s="81">
        <v>0.37568000000000001</v>
      </c>
      <c r="Q12" s="104">
        <v>0.51281100000000002</v>
      </c>
      <c r="R12" s="79">
        <f t="shared" si="3"/>
        <v>83</v>
      </c>
      <c r="S12" s="85">
        <v>3</v>
      </c>
    </row>
    <row r="13" spans="1:19" x14ac:dyDescent="0.25">
      <c r="I13" s="2"/>
      <c r="J13" s="2"/>
      <c r="K13" s="2"/>
      <c r="L13" s="2"/>
      <c r="M13" s="2"/>
      <c r="N13" s="2"/>
      <c r="O13" s="2"/>
      <c r="P13" s="2"/>
      <c r="Q13" s="2"/>
      <c r="R13" s="2"/>
      <c r="S13" s="2"/>
    </row>
    <row r="14" spans="1:19" x14ac:dyDescent="0.25">
      <c r="A14" s="75" t="s">
        <v>21</v>
      </c>
      <c r="B14">
        <f>AVERAGE(B3:B12)</f>
        <v>0.43229529999999999</v>
      </c>
      <c r="C14">
        <f>AVERAGE(C3:C12)</f>
        <v>0.41229529999999998</v>
      </c>
      <c r="D14">
        <f t="shared" ref="D14:I14" si="8">AVERAGE(D3:D12)</f>
        <v>64.666666666666671</v>
      </c>
      <c r="E14">
        <f t="shared" si="8"/>
        <v>4.2222222222222223</v>
      </c>
      <c r="F14">
        <f t="shared" si="8"/>
        <v>0.3619153</v>
      </c>
      <c r="G14">
        <f t="shared" si="8"/>
        <v>0.33784479999999995</v>
      </c>
      <c r="H14" s="90">
        <f t="shared" si="8"/>
        <v>74.3</v>
      </c>
      <c r="I14">
        <f t="shared" si="8"/>
        <v>6.3</v>
      </c>
      <c r="L14">
        <f t="shared" ref="L14:S14" si="9">AVERAGE(L3:L12)</f>
        <v>0.43161729999999998</v>
      </c>
      <c r="M14">
        <f>AVERAGE(M3:M12)</f>
        <v>0.41161729999999996</v>
      </c>
      <c r="N14">
        <f t="shared" si="9"/>
        <v>68</v>
      </c>
      <c r="O14">
        <f t="shared" si="9"/>
        <v>3.6666666666666665</v>
      </c>
      <c r="P14">
        <f t="shared" si="9"/>
        <v>0.36465730000000007</v>
      </c>
      <c r="Q14">
        <f t="shared" si="9"/>
        <v>0.33242630000000006</v>
      </c>
      <c r="R14" s="90">
        <f t="shared" si="9"/>
        <v>79.099999999999994</v>
      </c>
      <c r="S14">
        <f t="shared" si="9"/>
        <v>4.9000000000000004</v>
      </c>
    </row>
    <row r="15" spans="1:19" x14ac:dyDescent="0.25">
      <c r="A15" s="77" t="s">
        <v>30</v>
      </c>
      <c r="B15">
        <f>STDEV(B3:B12)</f>
        <v>5.6960061483756895E-2</v>
      </c>
      <c r="C15">
        <f>STDEV(C3:C12)</f>
        <v>5.6960061483756458E-2</v>
      </c>
      <c r="D15">
        <f t="shared" ref="D15:I15" si="10">_xlfn.STDEV.P(D3:D12)</f>
        <v>29.758285494220857</v>
      </c>
      <c r="E15">
        <f t="shared" si="10"/>
        <v>2.5724082006200502</v>
      </c>
      <c r="F15">
        <f t="shared" si="10"/>
        <v>2.0865037162919216E-2</v>
      </c>
      <c r="G15">
        <f t="shared" si="10"/>
        <v>5.7027259989938295E-2</v>
      </c>
      <c r="H15">
        <f t="shared" si="10"/>
        <v>29.651475511346817</v>
      </c>
      <c r="I15">
        <f t="shared" si="10"/>
        <v>3.3181320046074116</v>
      </c>
      <c r="L15">
        <f>STDEV(L3:L12)</f>
        <v>8.2721811691757935E-2</v>
      </c>
      <c r="M15">
        <f>STDEV(M3:M12)</f>
        <v>8.2721811691758074E-2</v>
      </c>
      <c r="N15">
        <f t="shared" ref="N15:S15" si="11">_xlfn.STDEV.P(N3:N12)</f>
        <v>85.698437688339581</v>
      </c>
      <c r="O15">
        <f t="shared" si="11"/>
        <v>2.4944382578492941</v>
      </c>
      <c r="P15">
        <f t="shared" si="11"/>
        <v>1.8983805561846659E-2</v>
      </c>
      <c r="Q15">
        <f t="shared" si="11"/>
        <v>7.6500493705661393E-2</v>
      </c>
      <c r="R15">
        <f t="shared" si="11"/>
        <v>21.956547998262387</v>
      </c>
      <c r="S15">
        <f t="shared" si="11"/>
        <v>2.5475478405713994</v>
      </c>
    </row>
    <row r="16" spans="1:19" x14ac:dyDescent="0.25">
      <c r="A16" s="124" t="s">
        <v>31</v>
      </c>
      <c r="B16" s="76">
        <f>(B15/B14)*100</f>
        <v>13.176192635857225</v>
      </c>
      <c r="C16" s="76"/>
      <c r="D16" s="2"/>
      <c r="E16" s="2"/>
      <c r="F16" s="2"/>
      <c r="G16" s="2"/>
      <c r="H16" s="2"/>
      <c r="I16" s="2"/>
      <c r="J16" s="76"/>
      <c r="L16" s="76">
        <f>(L15/L14)*100</f>
        <v>19.165545887933117</v>
      </c>
      <c r="M16" s="76"/>
    </row>
    <row r="17" spans="1:18" x14ac:dyDescent="0.25">
      <c r="A17" s="75" t="s">
        <v>20</v>
      </c>
      <c r="H17">
        <f>_xlfn.MODE.SNGL(H3:H12)</f>
        <v>50</v>
      </c>
      <c r="R17">
        <f>_xlfn.MODE.SNGL(R3:R12)</f>
        <v>66</v>
      </c>
    </row>
    <row r="19" spans="1:18" x14ac:dyDescent="0.25">
      <c r="A19" t="s">
        <v>19</v>
      </c>
      <c r="B19">
        <v>2</v>
      </c>
      <c r="L19">
        <v>2</v>
      </c>
    </row>
  </sheetData>
  <mergeCells count="2">
    <mergeCell ref="B1:I1"/>
    <mergeCell ref="L1:S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C293-E508-4607-BC92-AAF527C82703}">
  <dimension ref="A1:V17"/>
  <sheetViews>
    <sheetView zoomScale="115" zoomScaleNormal="115" workbookViewId="0">
      <selection activeCell="Q2" sqref="Q2"/>
    </sheetView>
  </sheetViews>
  <sheetFormatPr defaultColWidth="8.85546875" defaultRowHeight="15" x14ac:dyDescent="0.25"/>
  <cols>
    <col min="2" max="2" width="10.7109375" customWidth="1"/>
    <col min="3" max="3" width="10.140625" customWidth="1"/>
    <col min="4" max="4" width="10.42578125" customWidth="1"/>
    <col min="5" max="5" width="9.42578125" customWidth="1"/>
    <col min="12" max="12" width="12.28515625" customWidth="1"/>
    <col min="13" max="13" width="11.5703125" customWidth="1"/>
    <col min="14" max="14" width="8.42578125" customWidth="1"/>
    <col min="15" max="15" width="8.7109375" customWidth="1"/>
    <col min="21" max="21" width="6.28515625" customWidth="1"/>
  </cols>
  <sheetData>
    <row r="1" spans="1:22" x14ac:dyDescent="0.25">
      <c r="B1" s="267" t="s">
        <v>26</v>
      </c>
      <c r="C1" s="268"/>
      <c r="D1" s="268"/>
      <c r="E1" s="268"/>
      <c r="F1" s="268"/>
      <c r="G1" s="268"/>
      <c r="H1" s="268"/>
      <c r="I1" s="269"/>
      <c r="J1" s="2"/>
      <c r="K1" s="2"/>
      <c r="L1" s="267" t="s">
        <v>25</v>
      </c>
      <c r="M1" s="268"/>
      <c r="N1" s="268"/>
      <c r="O1" s="268"/>
      <c r="P1" s="268"/>
      <c r="Q1" s="268"/>
      <c r="R1" s="268"/>
      <c r="S1" s="269"/>
    </row>
    <row r="2" spans="1:22"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22" x14ac:dyDescent="0.25">
      <c r="B3" s="118">
        <v>0.29984899999999998</v>
      </c>
      <c r="C3" s="82">
        <f t="shared" ref="C3:C12" si="0">B3-0.02</f>
        <v>0.27984899999999996</v>
      </c>
      <c r="D3" s="83" t="s">
        <v>17</v>
      </c>
      <c r="E3" s="83" t="s">
        <v>17</v>
      </c>
      <c r="F3" s="82">
        <v>0.27984900000000001</v>
      </c>
      <c r="G3" s="82">
        <v>0.22996900000000001</v>
      </c>
      <c r="H3" s="79">
        <f t="shared" ref="H3:H12" si="1">ROUND((B3-G3-0.02)*1000, 0)</f>
        <v>50</v>
      </c>
      <c r="I3" s="95">
        <v>2</v>
      </c>
      <c r="J3" s="2"/>
      <c r="K3" s="2"/>
      <c r="L3" s="98">
        <v>0.28316000000000002</v>
      </c>
      <c r="M3" s="82">
        <f t="shared" ref="M3:M12" si="2">L3-0.02</f>
        <v>0.26316000000000001</v>
      </c>
      <c r="N3" s="83" t="s">
        <v>17</v>
      </c>
      <c r="O3" s="83" t="s">
        <v>17</v>
      </c>
      <c r="P3" s="82">
        <v>0.26316000000000001</v>
      </c>
      <c r="Q3" s="82">
        <v>0.21331800000000001</v>
      </c>
      <c r="R3" s="79">
        <f t="shared" ref="R3:R12" si="3">ROUND((L3-Q3-0.02)*1000, 0)</f>
        <v>50</v>
      </c>
      <c r="S3" s="95">
        <v>2</v>
      </c>
    </row>
    <row r="4" spans="1:22" x14ac:dyDescent="0.25">
      <c r="B4" s="117">
        <v>0.29983500000000002</v>
      </c>
      <c r="C4">
        <f t="shared" si="0"/>
        <v>0.279835</v>
      </c>
      <c r="D4" s="2">
        <f t="shared" ref="D4:D12" si="4">ROUND((ABS(C4-C3))*1000, 0)</f>
        <v>0</v>
      </c>
      <c r="E4" s="2">
        <f t="shared" ref="E4:E12" si="5">ROUND((ABS(I4-I3)), 0)</f>
        <v>1</v>
      </c>
      <c r="F4">
        <v>0.279835</v>
      </c>
      <c r="G4">
        <v>0.24664900000000001</v>
      </c>
      <c r="H4" s="79">
        <f t="shared" si="1"/>
        <v>33</v>
      </c>
      <c r="I4" s="116">
        <v>3</v>
      </c>
      <c r="L4" s="97">
        <v>0.29981999999999998</v>
      </c>
      <c r="M4">
        <f t="shared" si="2"/>
        <v>0.27981999999999996</v>
      </c>
      <c r="N4" s="2">
        <f t="shared" ref="N4:N12" si="6">ROUND((ABS(M4-M3))*1000, 0)</f>
        <v>17</v>
      </c>
      <c r="O4" s="2">
        <f t="shared" ref="O4:O12" si="7">ROUND((ABS(S4-S3)), 0)</f>
        <v>2</v>
      </c>
      <c r="P4">
        <v>0.27982000000000001</v>
      </c>
      <c r="Q4">
        <v>0.22997799999999999</v>
      </c>
      <c r="R4" s="79">
        <f t="shared" si="3"/>
        <v>50</v>
      </c>
      <c r="S4" s="116">
        <v>4</v>
      </c>
      <c r="U4" s="114">
        <v>1</v>
      </c>
      <c r="V4" s="113">
        <v>0.29984899999999998</v>
      </c>
    </row>
    <row r="5" spans="1:22" x14ac:dyDescent="0.25">
      <c r="B5" s="117">
        <v>0.29976700000000001</v>
      </c>
      <c r="C5">
        <f t="shared" si="0"/>
        <v>0.27976699999999999</v>
      </c>
      <c r="D5" s="2">
        <f t="shared" si="4"/>
        <v>0</v>
      </c>
      <c r="E5" s="2">
        <f t="shared" si="5"/>
        <v>6</v>
      </c>
      <c r="F5">
        <v>0.27976699999999999</v>
      </c>
      <c r="G5">
        <v>0.229963</v>
      </c>
      <c r="H5" s="79">
        <f t="shared" si="1"/>
        <v>50</v>
      </c>
      <c r="I5" s="116">
        <v>9</v>
      </c>
      <c r="L5" s="97">
        <v>0.29982300000000001</v>
      </c>
      <c r="M5">
        <f t="shared" si="2"/>
        <v>0.27982299999999999</v>
      </c>
      <c r="N5" s="2">
        <f t="shared" si="6"/>
        <v>0</v>
      </c>
      <c r="O5" s="2">
        <f t="shared" si="7"/>
        <v>1</v>
      </c>
      <c r="P5">
        <v>0.27982299999999999</v>
      </c>
      <c r="Q5">
        <v>0.24664900000000001</v>
      </c>
      <c r="R5" s="79">
        <f t="shared" si="3"/>
        <v>33</v>
      </c>
      <c r="S5" s="116">
        <v>3</v>
      </c>
      <c r="U5" s="114">
        <v>2</v>
      </c>
      <c r="V5" s="113">
        <v>0.29983500000000002</v>
      </c>
    </row>
    <row r="6" spans="1:22" x14ac:dyDescent="0.25">
      <c r="B6" s="117">
        <v>0.29980899999999999</v>
      </c>
      <c r="C6">
        <f t="shared" si="0"/>
        <v>0.27980899999999997</v>
      </c>
      <c r="D6" s="2">
        <f t="shared" si="4"/>
        <v>0</v>
      </c>
      <c r="E6" s="2">
        <f t="shared" si="5"/>
        <v>3</v>
      </c>
      <c r="F6">
        <v>0.27980899999999997</v>
      </c>
      <c r="G6">
        <v>0.24662500000000001</v>
      </c>
      <c r="H6" s="79">
        <f t="shared" si="1"/>
        <v>33</v>
      </c>
      <c r="I6" s="116">
        <v>6</v>
      </c>
      <c r="L6" s="97">
        <v>0.28325499999999998</v>
      </c>
      <c r="M6">
        <f t="shared" si="2"/>
        <v>0.26325499999999996</v>
      </c>
      <c r="N6" s="2">
        <f t="shared" si="6"/>
        <v>17</v>
      </c>
      <c r="O6" s="2">
        <f t="shared" si="7"/>
        <v>2</v>
      </c>
      <c r="P6">
        <v>0.26325500000000002</v>
      </c>
      <c r="Q6">
        <v>0.22998399999999999</v>
      </c>
      <c r="R6" s="79">
        <f t="shared" si="3"/>
        <v>33</v>
      </c>
      <c r="S6" s="116">
        <v>5</v>
      </c>
      <c r="U6" s="114">
        <v>3</v>
      </c>
      <c r="V6" s="113">
        <v>0.29976700000000001</v>
      </c>
    </row>
    <row r="7" spans="1:22" x14ac:dyDescent="0.25">
      <c r="B7" s="117">
        <v>0.29982500000000001</v>
      </c>
      <c r="C7">
        <f t="shared" si="0"/>
        <v>0.27982499999999999</v>
      </c>
      <c r="D7" s="2">
        <f t="shared" si="4"/>
        <v>0</v>
      </c>
      <c r="E7" s="2">
        <f t="shared" si="5"/>
        <v>4</v>
      </c>
      <c r="F7">
        <v>0.27982499999999999</v>
      </c>
      <c r="G7">
        <v>0.22995199999999999</v>
      </c>
      <c r="H7" s="79">
        <f t="shared" si="1"/>
        <v>50</v>
      </c>
      <c r="I7" s="116">
        <v>2</v>
      </c>
      <c r="L7" s="97">
        <v>0.28315899999999999</v>
      </c>
      <c r="M7">
        <f t="shared" si="2"/>
        <v>0.26315899999999998</v>
      </c>
      <c r="N7" s="2">
        <f t="shared" si="6"/>
        <v>0</v>
      </c>
      <c r="O7" s="2">
        <f t="shared" si="7"/>
        <v>4</v>
      </c>
      <c r="P7">
        <v>0.26315899999999998</v>
      </c>
      <c r="Q7">
        <v>0.21330399999999999</v>
      </c>
      <c r="R7" s="79">
        <f t="shared" si="3"/>
        <v>50</v>
      </c>
      <c r="S7" s="116">
        <v>9</v>
      </c>
      <c r="U7" s="114">
        <v>4</v>
      </c>
      <c r="V7" s="113">
        <v>0.29980899999999999</v>
      </c>
    </row>
    <row r="8" spans="1:22" x14ac:dyDescent="0.25">
      <c r="B8" s="117">
        <v>0.28315400000000002</v>
      </c>
      <c r="C8">
        <f t="shared" si="0"/>
        <v>0.263154</v>
      </c>
      <c r="D8" s="2">
        <f t="shared" si="4"/>
        <v>17</v>
      </c>
      <c r="E8" s="2">
        <f t="shared" si="5"/>
        <v>9</v>
      </c>
      <c r="F8">
        <v>0.263154</v>
      </c>
      <c r="G8">
        <v>0.21330099999999999</v>
      </c>
      <c r="H8" s="79">
        <f t="shared" si="1"/>
        <v>50</v>
      </c>
      <c r="I8" s="116">
        <v>11</v>
      </c>
      <c r="L8" s="97">
        <v>0.26648300000000003</v>
      </c>
      <c r="M8">
        <f t="shared" si="2"/>
        <v>0.24648300000000004</v>
      </c>
      <c r="N8" s="2">
        <f t="shared" si="6"/>
        <v>17</v>
      </c>
      <c r="O8" s="2">
        <f t="shared" si="7"/>
        <v>1</v>
      </c>
      <c r="P8">
        <v>0.24648300000000001</v>
      </c>
      <c r="Q8">
        <v>0.213315</v>
      </c>
      <c r="R8" s="79">
        <f t="shared" si="3"/>
        <v>33</v>
      </c>
      <c r="S8" s="116">
        <v>8</v>
      </c>
      <c r="U8" s="114">
        <v>5</v>
      </c>
      <c r="V8" s="113">
        <v>0.29982500000000001</v>
      </c>
    </row>
    <row r="9" spans="1:22" x14ac:dyDescent="0.25">
      <c r="B9" s="117">
        <v>0.33318399999999998</v>
      </c>
      <c r="C9">
        <f t="shared" si="0"/>
        <v>0.31318399999999996</v>
      </c>
      <c r="D9" s="2">
        <f t="shared" si="4"/>
        <v>50</v>
      </c>
      <c r="E9" s="2">
        <f t="shared" si="5"/>
        <v>5</v>
      </c>
      <c r="F9">
        <v>0.31318400000000002</v>
      </c>
      <c r="G9">
        <v>0.26330599999999998</v>
      </c>
      <c r="H9" s="79">
        <f t="shared" si="1"/>
        <v>50</v>
      </c>
      <c r="I9" s="116">
        <v>6</v>
      </c>
      <c r="L9" s="97">
        <v>0.31653900000000001</v>
      </c>
      <c r="M9">
        <f t="shared" si="2"/>
        <v>0.296539</v>
      </c>
      <c r="N9" s="2">
        <f t="shared" si="6"/>
        <v>50</v>
      </c>
      <c r="O9" s="2">
        <f t="shared" si="7"/>
        <v>5</v>
      </c>
      <c r="P9">
        <v>0.296539</v>
      </c>
      <c r="Q9">
        <v>0.246616</v>
      </c>
      <c r="R9" s="79">
        <f t="shared" si="3"/>
        <v>50</v>
      </c>
      <c r="S9" s="116">
        <v>3</v>
      </c>
      <c r="U9" s="114">
        <v>6</v>
      </c>
      <c r="V9" s="113">
        <v>0.28315400000000002</v>
      </c>
    </row>
    <row r="10" spans="1:22" x14ac:dyDescent="0.25">
      <c r="B10" s="117">
        <v>0.29985899999999999</v>
      </c>
      <c r="C10">
        <f t="shared" si="0"/>
        <v>0.27985899999999997</v>
      </c>
      <c r="D10" s="2">
        <f t="shared" si="4"/>
        <v>33</v>
      </c>
      <c r="E10" s="2">
        <f t="shared" si="5"/>
        <v>4</v>
      </c>
      <c r="F10">
        <v>0.27985900000000002</v>
      </c>
      <c r="G10">
        <v>0.22998299999999999</v>
      </c>
      <c r="H10" s="79">
        <f t="shared" si="1"/>
        <v>50</v>
      </c>
      <c r="I10" s="116">
        <v>10</v>
      </c>
      <c r="L10" s="97">
        <v>0.26668799999999998</v>
      </c>
      <c r="M10">
        <f t="shared" si="2"/>
        <v>0.24668799999999999</v>
      </c>
      <c r="N10" s="2">
        <f t="shared" si="6"/>
        <v>50</v>
      </c>
      <c r="O10" s="2">
        <f t="shared" si="7"/>
        <v>8</v>
      </c>
      <c r="P10">
        <v>0.24668799999999999</v>
      </c>
      <c r="Q10">
        <v>0.229992</v>
      </c>
      <c r="R10" s="79">
        <f t="shared" si="3"/>
        <v>17</v>
      </c>
      <c r="S10" s="116">
        <v>11</v>
      </c>
      <c r="U10" s="114">
        <v>7</v>
      </c>
      <c r="V10" s="113">
        <v>0.33318399999999998</v>
      </c>
    </row>
    <row r="11" spans="1:22" x14ac:dyDescent="0.25">
      <c r="B11" s="117">
        <v>0.31651899999999999</v>
      </c>
      <c r="C11">
        <f t="shared" si="0"/>
        <v>0.29651899999999998</v>
      </c>
      <c r="D11" s="2">
        <f t="shared" si="4"/>
        <v>17</v>
      </c>
      <c r="E11" s="2">
        <f t="shared" si="5"/>
        <v>0</v>
      </c>
      <c r="F11">
        <v>0.29651899999999998</v>
      </c>
      <c r="G11">
        <v>0.229986</v>
      </c>
      <c r="H11" s="79">
        <f t="shared" si="1"/>
        <v>67</v>
      </c>
      <c r="I11" s="116">
        <v>10</v>
      </c>
      <c r="L11" s="97">
        <v>0.28318599999999999</v>
      </c>
      <c r="M11">
        <f t="shared" si="2"/>
        <v>0.26318599999999998</v>
      </c>
      <c r="N11" s="2">
        <f t="shared" si="6"/>
        <v>16</v>
      </c>
      <c r="O11" s="2">
        <f t="shared" si="7"/>
        <v>5</v>
      </c>
      <c r="P11">
        <v>0.26318599999999998</v>
      </c>
      <c r="Q11">
        <v>0.22997300000000001</v>
      </c>
      <c r="R11" s="79">
        <f t="shared" si="3"/>
        <v>33</v>
      </c>
      <c r="S11" s="116">
        <v>6</v>
      </c>
      <c r="U11" s="114">
        <v>8</v>
      </c>
      <c r="V11" s="113">
        <v>0.29985899999999999</v>
      </c>
    </row>
    <row r="12" spans="1:22" x14ac:dyDescent="0.25">
      <c r="B12" s="115">
        <v>0.31644600000000001</v>
      </c>
      <c r="C12" s="80">
        <f t="shared" si="0"/>
        <v>0.29644599999999999</v>
      </c>
      <c r="D12" s="81">
        <f t="shared" si="4"/>
        <v>0</v>
      </c>
      <c r="E12" s="81">
        <f t="shared" si="5"/>
        <v>6</v>
      </c>
      <c r="F12" s="80">
        <v>0.29644599999999999</v>
      </c>
      <c r="G12" s="80">
        <v>0.246584</v>
      </c>
      <c r="H12" s="79">
        <f t="shared" si="1"/>
        <v>50</v>
      </c>
      <c r="I12" s="94">
        <v>4</v>
      </c>
      <c r="L12" s="96">
        <v>0.26646500000000001</v>
      </c>
      <c r="M12" s="80">
        <f t="shared" si="2"/>
        <v>0.24646500000000002</v>
      </c>
      <c r="N12" s="81">
        <f t="shared" si="6"/>
        <v>17</v>
      </c>
      <c r="O12" s="81">
        <f t="shared" si="7"/>
        <v>3</v>
      </c>
      <c r="P12" s="80">
        <v>0.24646499999999999</v>
      </c>
      <c r="Q12" s="80">
        <v>0.21324399999999999</v>
      </c>
      <c r="R12" s="79">
        <f t="shared" si="3"/>
        <v>33</v>
      </c>
      <c r="S12" s="94">
        <v>9</v>
      </c>
      <c r="U12" s="114">
        <v>9</v>
      </c>
      <c r="V12" s="113">
        <v>0.31651899999999999</v>
      </c>
    </row>
    <row r="13" spans="1:22" x14ac:dyDescent="0.25">
      <c r="B13" t="s">
        <v>29</v>
      </c>
      <c r="L13" t="s">
        <v>28</v>
      </c>
      <c r="U13" s="114">
        <v>10</v>
      </c>
      <c r="V13" s="113">
        <v>0.31644600000000001</v>
      </c>
    </row>
    <row r="14" spans="1:22" ht="22.5" customHeight="1" x14ac:dyDescent="0.25">
      <c r="A14" s="75" t="s">
        <v>21</v>
      </c>
      <c r="B14">
        <f>AVERAGE(B3:B12)</f>
        <v>0.30482470000000006</v>
      </c>
      <c r="C14">
        <f>AVERAGE(C3:C12)</f>
        <v>0.28482469999999999</v>
      </c>
      <c r="G14">
        <f>AVERAGE(G3:G12)</f>
        <v>0.23663179999999998</v>
      </c>
      <c r="L14">
        <f>AVERAGE(L3:L12)</f>
        <v>0.28485780000000005</v>
      </c>
      <c r="M14">
        <f>AVERAGE(M3:M12)</f>
        <v>0.26485780000000003</v>
      </c>
      <c r="Q14">
        <f>AVERAGE(Q3:Q12)</f>
        <v>0.22663729999999999</v>
      </c>
    </row>
    <row r="15" spans="1:22" ht="36.75" customHeight="1" x14ac:dyDescent="0.25">
      <c r="A15" s="77" t="s">
        <v>30</v>
      </c>
      <c r="B15">
        <f>STDEV(B3:B12)</f>
        <v>1.372640541316868E-2</v>
      </c>
      <c r="C15">
        <f>STDEV(C3:C12)</f>
        <v>1.372640541316868E-2</v>
      </c>
      <c r="L15">
        <f>STDEV(L3:L12)</f>
        <v>1.6562089916432647E-2</v>
      </c>
      <c r="M15">
        <f>STDEV(M3:M12)</f>
        <v>1.6562089916432637E-2</v>
      </c>
    </row>
    <row r="16" spans="1:22" x14ac:dyDescent="0.25">
      <c r="A16" s="124" t="s">
        <v>31</v>
      </c>
      <c r="B16" s="76">
        <f>(B15/B14)*100</f>
        <v>4.5030489370345244</v>
      </c>
      <c r="C16" s="76"/>
      <c r="D16" s="2"/>
      <c r="E16" s="2"/>
      <c r="F16" s="2"/>
      <c r="G16" s="2"/>
      <c r="H16" s="2"/>
      <c r="I16" s="2"/>
      <c r="J16" s="76"/>
      <c r="L16" s="76">
        <f>(L15/L14)*100</f>
        <v>5.8141605799218574</v>
      </c>
      <c r="M16" s="76"/>
    </row>
    <row r="17" spans="1:18" x14ac:dyDescent="0.25">
      <c r="A17" s="75" t="s">
        <v>20</v>
      </c>
      <c r="H17">
        <f>_xlfn.MODE.SNGL(H4:H13)</f>
        <v>50</v>
      </c>
      <c r="R17">
        <f>_xlfn.MODE.SNGL(R4:R13)</f>
        <v>33</v>
      </c>
    </row>
  </sheetData>
  <mergeCells count="2">
    <mergeCell ref="B1:I1"/>
    <mergeCell ref="L1:S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4828-FB72-41C6-A6D5-D7E04BF585C8}">
  <dimension ref="A1:S17"/>
  <sheetViews>
    <sheetView zoomScale="115" zoomScaleNormal="115" workbookViewId="0">
      <selection activeCell="Q2" sqref="Q2"/>
    </sheetView>
  </sheetViews>
  <sheetFormatPr defaultColWidth="8.85546875" defaultRowHeight="15" x14ac:dyDescent="0.25"/>
  <cols>
    <col min="2" max="5" width="11.7109375" customWidth="1"/>
    <col min="12" max="12" width="14" customWidth="1"/>
    <col min="13" max="13" width="12.5703125" customWidth="1"/>
    <col min="14" max="14" width="11.85546875" customWidth="1"/>
    <col min="15" max="15" width="14"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98">
        <v>0.26638499999999998</v>
      </c>
      <c r="C3" s="82">
        <f t="shared" ref="C3:C12" si="0">B3-0.02</f>
        <v>0.24638499999999999</v>
      </c>
      <c r="D3" s="83" t="s">
        <v>17</v>
      </c>
      <c r="E3" s="83" t="s">
        <v>17</v>
      </c>
      <c r="F3" s="82">
        <v>0.24638499999999999</v>
      </c>
      <c r="G3" s="82">
        <v>0.19680300000000001</v>
      </c>
      <c r="H3" s="79">
        <f t="shared" ref="H3:H12" si="1">ROUND((B3-G3-0.02)*1000, 0)</f>
        <v>50</v>
      </c>
      <c r="I3" s="95">
        <v>2</v>
      </c>
      <c r="J3" s="2"/>
      <c r="K3" s="2"/>
      <c r="L3" s="98">
        <v>0.283248</v>
      </c>
      <c r="M3" s="82">
        <f t="shared" ref="M3:M12" si="2">L3-0.02</f>
        <v>0.26324799999999998</v>
      </c>
      <c r="N3" s="83" t="s">
        <v>17</v>
      </c>
      <c r="O3" s="83" t="s">
        <v>17</v>
      </c>
      <c r="P3" s="82">
        <v>0.26324799999999998</v>
      </c>
      <c r="Q3" s="82">
        <v>0.21329799999999999</v>
      </c>
      <c r="R3" s="79">
        <f t="shared" ref="R3:R12" si="3">ROUND((L3-Q3-0.02)*1000, 0)</f>
        <v>50</v>
      </c>
      <c r="S3" s="95">
        <v>2</v>
      </c>
    </row>
    <row r="4" spans="1:19" x14ac:dyDescent="0.25">
      <c r="B4" s="97">
        <v>0.28308699999999998</v>
      </c>
      <c r="C4">
        <f t="shared" si="0"/>
        <v>0.26308699999999996</v>
      </c>
      <c r="D4" s="2">
        <f t="shared" ref="D4:D12" si="4">ROUND((ABS(C4-C3))*1000, 0)</f>
        <v>17</v>
      </c>
      <c r="E4" s="2">
        <f t="shared" ref="E4:E12" si="5">ROUND((ABS(I4-I3)), 0)</f>
        <v>1</v>
      </c>
      <c r="F4">
        <v>0.26308700000000002</v>
      </c>
      <c r="G4">
        <v>0.23011400000000001</v>
      </c>
      <c r="H4" s="79">
        <f t="shared" si="1"/>
        <v>33</v>
      </c>
      <c r="I4" s="116">
        <v>3</v>
      </c>
      <c r="J4" s="2"/>
      <c r="K4" s="2"/>
      <c r="L4" s="97">
        <v>0.266453</v>
      </c>
      <c r="M4">
        <f t="shared" si="2"/>
        <v>0.24645300000000001</v>
      </c>
      <c r="N4" s="2">
        <f t="shared" ref="N4:N12" si="6">ROUND((ABS(M4-M3))*1000, 0)</f>
        <v>17</v>
      </c>
      <c r="O4" s="2">
        <f t="shared" ref="O4:O12" si="7">ROUND((ABS(S4-S3)), 0)</f>
        <v>0</v>
      </c>
      <c r="P4">
        <v>0.24645300000000001</v>
      </c>
      <c r="Q4">
        <v>0.21335899999999999</v>
      </c>
      <c r="R4" s="79">
        <f t="shared" si="3"/>
        <v>33</v>
      </c>
      <c r="S4" s="116">
        <v>2</v>
      </c>
    </row>
    <row r="5" spans="1:19" x14ac:dyDescent="0.25">
      <c r="B5" s="97">
        <v>0.26656099999999999</v>
      </c>
      <c r="C5">
        <f t="shared" si="0"/>
        <v>0.246561</v>
      </c>
      <c r="D5" s="2">
        <f t="shared" si="4"/>
        <v>17</v>
      </c>
      <c r="E5" s="2">
        <f t="shared" si="5"/>
        <v>6</v>
      </c>
      <c r="F5">
        <v>0.246561</v>
      </c>
      <c r="G5">
        <v>0.21316199999999999</v>
      </c>
      <c r="H5" s="79">
        <f t="shared" si="1"/>
        <v>33</v>
      </c>
      <c r="I5" s="116">
        <v>9</v>
      </c>
      <c r="J5" s="2"/>
      <c r="K5" s="2"/>
      <c r="L5" s="97">
        <v>0.24995999999999999</v>
      </c>
      <c r="M5">
        <f t="shared" si="2"/>
        <v>0.22996</v>
      </c>
      <c r="N5" s="2">
        <f t="shared" si="6"/>
        <v>16</v>
      </c>
      <c r="O5" s="2">
        <f t="shared" si="7"/>
        <v>6</v>
      </c>
      <c r="P5">
        <v>0.22996</v>
      </c>
      <c r="Q5">
        <v>0.21343000000000001</v>
      </c>
      <c r="R5" s="79">
        <f t="shared" si="3"/>
        <v>17</v>
      </c>
      <c r="S5" s="116">
        <v>8</v>
      </c>
    </row>
    <row r="6" spans="1:19" x14ac:dyDescent="0.25">
      <c r="B6" s="97">
        <v>0.266129</v>
      </c>
      <c r="C6">
        <f t="shared" si="0"/>
        <v>0.24612900000000001</v>
      </c>
      <c r="D6" s="2">
        <f t="shared" si="4"/>
        <v>0</v>
      </c>
      <c r="E6" s="2">
        <f t="shared" si="5"/>
        <v>3</v>
      </c>
      <c r="F6">
        <v>0.24612899999999999</v>
      </c>
      <c r="G6">
        <v>0.213252</v>
      </c>
      <c r="H6" s="79">
        <f t="shared" si="1"/>
        <v>33</v>
      </c>
      <c r="I6" s="116">
        <v>6</v>
      </c>
      <c r="L6" s="97">
        <v>0.26638099999999998</v>
      </c>
      <c r="M6">
        <f t="shared" si="2"/>
        <v>0.24638099999999999</v>
      </c>
      <c r="N6" s="2">
        <f t="shared" si="6"/>
        <v>16</v>
      </c>
      <c r="O6" s="2">
        <f t="shared" si="7"/>
        <v>2</v>
      </c>
      <c r="P6">
        <v>0.24638099999999999</v>
      </c>
      <c r="Q6">
        <v>0.196464</v>
      </c>
      <c r="R6" s="79">
        <f t="shared" si="3"/>
        <v>50</v>
      </c>
      <c r="S6" s="116">
        <v>6</v>
      </c>
    </row>
    <row r="7" spans="1:19" x14ac:dyDescent="0.25">
      <c r="B7" s="97">
        <v>0.299537</v>
      </c>
      <c r="C7">
        <f t="shared" si="0"/>
        <v>0.27953699999999998</v>
      </c>
      <c r="D7" s="2">
        <f t="shared" si="4"/>
        <v>33</v>
      </c>
      <c r="E7" s="2">
        <f t="shared" si="5"/>
        <v>4</v>
      </c>
      <c r="F7">
        <v>0.27953699999999998</v>
      </c>
      <c r="G7">
        <v>0.229658</v>
      </c>
      <c r="H7" s="79">
        <f t="shared" si="1"/>
        <v>50</v>
      </c>
      <c r="I7" s="116">
        <v>2</v>
      </c>
      <c r="L7" s="97">
        <v>0.26640799999999998</v>
      </c>
      <c r="M7">
        <f t="shared" si="2"/>
        <v>0.24640799999999999</v>
      </c>
      <c r="N7" s="2">
        <f t="shared" si="6"/>
        <v>0</v>
      </c>
      <c r="O7" s="2">
        <f t="shared" si="7"/>
        <v>1</v>
      </c>
      <c r="P7">
        <v>0.24640799999999999</v>
      </c>
      <c r="Q7">
        <v>0.21343100000000001</v>
      </c>
      <c r="R7" s="79">
        <f t="shared" si="3"/>
        <v>33</v>
      </c>
      <c r="S7" s="116">
        <v>5</v>
      </c>
    </row>
    <row r="8" spans="1:19" x14ac:dyDescent="0.25">
      <c r="B8" s="97">
        <v>0.28296500000000002</v>
      </c>
      <c r="C8">
        <f t="shared" si="0"/>
        <v>0.262965</v>
      </c>
      <c r="D8" s="2">
        <f t="shared" si="4"/>
        <v>17</v>
      </c>
      <c r="E8" s="2">
        <f t="shared" si="5"/>
        <v>9</v>
      </c>
      <c r="F8">
        <v>0.262965</v>
      </c>
      <c r="G8">
        <v>0.230106</v>
      </c>
      <c r="H8" s="79">
        <f t="shared" si="1"/>
        <v>33</v>
      </c>
      <c r="I8" s="116">
        <v>11</v>
      </c>
      <c r="L8" s="97">
        <v>0.26642100000000002</v>
      </c>
      <c r="M8">
        <f t="shared" si="2"/>
        <v>0.24642100000000003</v>
      </c>
      <c r="N8" s="2">
        <f t="shared" si="6"/>
        <v>0</v>
      </c>
      <c r="O8" s="2">
        <f t="shared" si="7"/>
        <v>4</v>
      </c>
      <c r="P8">
        <v>0.246421</v>
      </c>
      <c r="Q8">
        <v>0.21334600000000001</v>
      </c>
      <c r="R8" s="79">
        <f t="shared" si="3"/>
        <v>33</v>
      </c>
      <c r="S8" s="116">
        <v>9</v>
      </c>
    </row>
    <row r="9" spans="1:19" x14ac:dyDescent="0.25">
      <c r="B9" s="97">
        <v>0.28275800000000001</v>
      </c>
      <c r="C9">
        <f t="shared" si="0"/>
        <v>0.26275799999999999</v>
      </c>
      <c r="D9" s="2">
        <f t="shared" si="4"/>
        <v>0</v>
      </c>
      <c r="E9" s="2">
        <f t="shared" si="5"/>
        <v>5</v>
      </c>
      <c r="F9">
        <v>0.26275799999999999</v>
      </c>
      <c r="G9">
        <v>0.229575</v>
      </c>
      <c r="H9" s="79">
        <f t="shared" si="1"/>
        <v>33</v>
      </c>
      <c r="I9" s="116">
        <v>6</v>
      </c>
      <c r="L9" s="97">
        <v>0.27019199999999999</v>
      </c>
      <c r="M9">
        <f t="shared" si="2"/>
        <v>0.25019199999999997</v>
      </c>
      <c r="N9" s="2">
        <f t="shared" si="6"/>
        <v>4</v>
      </c>
      <c r="O9" s="2">
        <f t="shared" si="7"/>
        <v>1</v>
      </c>
      <c r="P9">
        <v>0.25019200000000003</v>
      </c>
      <c r="Q9">
        <v>0.19653599999999999</v>
      </c>
      <c r="R9" s="79">
        <f t="shared" si="3"/>
        <v>54</v>
      </c>
      <c r="S9" s="116">
        <v>8</v>
      </c>
    </row>
    <row r="10" spans="1:19" x14ac:dyDescent="0.25">
      <c r="B10" s="97">
        <v>0.29922799999999999</v>
      </c>
      <c r="C10">
        <f t="shared" si="0"/>
        <v>0.27922799999999998</v>
      </c>
      <c r="D10" s="2">
        <f t="shared" si="4"/>
        <v>16</v>
      </c>
      <c r="E10" s="2">
        <f t="shared" si="5"/>
        <v>4</v>
      </c>
      <c r="F10">
        <v>0.27922799999999998</v>
      </c>
      <c r="G10">
        <v>0.21312500000000001</v>
      </c>
      <c r="H10" s="79">
        <f t="shared" si="1"/>
        <v>66</v>
      </c>
      <c r="I10" s="116">
        <v>10</v>
      </c>
      <c r="L10" s="97">
        <v>0.283134</v>
      </c>
      <c r="M10">
        <f t="shared" si="2"/>
        <v>0.26313399999999998</v>
      </c>
      <c r="N10" s="2">
        <f t="shared" si="6"/>
        <v>13</v>
      </c>
      <c r="O10" s="2">
        <f t="shared" si="7"/>
        <v>5</v>
      </c>
      <c r="P10">
        <v>0.26313399999999998</v>
      </c>
      <c r="Q10">
        <v>0.21329799999999999</v>
      </c>
      <c r="R10" s="79">
        <f t="shared" si="3"/>
        <v>50</v>
      </c>
      <c r="S10" s="116">
        <v>3</v>
      </c>
    </row>
    <row r="11" spans="1:19" x14ac:dyDescent="0.25">
      <c r="B11" s="97">
        <v>0.266818</v>
      </c>
      <c r="C11">
        <f t="shared" si="0"/>
        <v>0.24681800000000001</v>
      </c>
      <c r="D11" s="2">
        <f t="shared" si="4"/>
        <v>32</v>
      </c>
      <c r="E11" s="2">
        <f t="shared" si="5"/>
        <v>0</v>
      </c>
      <c r="F11">
        <v>0.24681800000000001</v>
      </c>
      <c r="G11">
        <v>0.213278</v>
      </c>
      <c r="H11" s="79">
        <f t="shared" si="1"/>
        <v>34</v>
      </c>
      <c r="I11" s="116">
        <v>10</v>
      </c>
      <c r="L11" s="97">
        <v>0.26638400000000001</v>
      </c>
      <c r="M11">
        <f t="shared" si="2"/>
        <v>0.24638400000000002</v>
      </c>
      <c r="N11" s="2">
        <f t="shared" si="6"/>
        <v>17</v>
      </c>
      <c r="O11" s="2">
        <f t="shared" si="7"/>
        <v>5</v>
      </c>
      <c r="P11">
        <v>0.24638399999999999</v>
      </c>
      <c r="Q11">
        <v>0.21335100000000001</v>
      </c>
      <c r="R11" s="79">
        <f t="shared" si="3"/>
        <v>33</v>
      </c>
      <c r="S11" s="116">
        <v>8</v>
      </c>
    </row>
    <row r="12" spans="1:19" x14ac:dyDescent="0.25">
      <c r="B12" s="96">
        <v>0.29949199999999998</v>
      </c>
      <c r="C12" s="80">
        <f t="shared" si="0"/>
        <v>0.27949199999999996</v>
      </c>
      <c r="D12" s="81">
        <f t="shared" si="4"/>
        <v>33</v>
      </c>
      <c r="E12" s="81">
        <f t="shared" si="5"/>
        <v>6</v>
      </c>
      <c r="F12" s="80">
        <v>0.27949200000000002</v>
      </c>
      <c r="G12" s="80">
        <v>0.24641099999999999</v>
      </c>
      <c r="H12" s="79">
        <f t="shared" si="1"/>
        <v>33</v>
      </c>
      <c r="I12" s="94">
        <v>4</v>
      </c>
      <c r="L12" s="96">
        <v>0.28312700000000002</v>
      </c>
      <c r="M12" s="80">
        <f t="shared" si="2"/>
        <v>0.263127</v>
      </c>
      <c r="N12" s="81">
        <f t="shared" si="6"/>
        <v>17</v>
      </c>
      <c r="O12" s="81">
        <f t="shared" si="7"/>
        <v>2</v>
      </c>
      <c r="P12" s="80">
        <v>0.263127</v>
      </c>
      <c r="Q12" s="80">
        <v>0.22992299999999999</v>
      </c>
      <c r="R12" s="79">
        <f t="shared" si="3"/>
        <v>33</v>
      </c>
      <c r="S12" s="94">
        <v>10</v>
      </c>
    </row>
    <row r="13" spans="1:19" x14ac:dyDescent="0.25">
      <c r="B13" t="s">
        <v>28</v>
      </c>
      <c r="L13" t="s">
        <v>28</v>
      </c>
    </row>
    <row r="14" spans="1:19" x14ac:dyDescent="0.25">
      <c r="A14" s="75" t="s">
        <v>21</v>
      </c>
      <c r="B14">
        <f>AVERAGE(B3:B12)</f>
        <v>0.28129600000000005</v>
      </c>
      <c r="C14">
        <f>AVERAGE(C3:C12)</f>
        <v>0.26129600000000003</v>
      </c>
      <c r="G14">
        <f>AVERAGE(G3:G12)</f>
        <v>0.22154840000000001</v>
      </c>
      <c r="L14">
        <f>AVERAGE(L3:L12)</f>
        <v>0.27017079999999999</v>
      </c>
      <c r="M14">
        <f>AVERAGE(M3:M12)</f>
        <v>0.25017079999999997</v>
      </c>
      <c r="Q14">
        <f>AVERAGE(Q3:Q12)</f>
        <v>0.21164360000000002</v>
      </c>
    </row>
    <row r="15" spans="1:19" x14ac:dyDescent="0.25">
      <c r="A15" s="77" t="s">
        <v>30</v>
      </c>
      <c r="B15">
        <f>STDEV(B3:B12)</f>
        <v>1.442460985800155E-2</v>
      </c>
      <c r="C15">
        <f>STDEV(C3:C12)</f>
        <v>1.4424609858001538E-2</v>
      </c>
      <c r="L15">
        <f>STDEV(L3:L12)</f>
        <v>1.0467631896045602E-2</v>
      </c>
      <c r="M15">
        <f>STDEV(M3:M12)</f>
        <v>1.0467631896045588E-2</v>
      </c>
    </row>
    <row r="16" spans="1:19" x14ac:dyDescent="0.25">
      <c r="A16" s="124" t="s">
        <v>31</v>
      </c>
      <c r="B16" s="76">
        <f>(B15/B14)*100</f>
        <v>5.1279114733240236</v>
      </c>
      <c r="C16" s="76"/>
      <c r="D16" s="2"/>
      <c r="E16" s="2"/>
      <c r="F16" s="2"/>
      <c r="G16" s="2"/>
      <c r="H16" s="2"/>
      <c r="I16" s="2"/>
      <c r="J16" s="76"/>
      <c r="L16" s="76">
        <f>(L15/L14)*100</f>
        <v>3.8744497540243441</v>
      </c>
      <c r="M16" s="76"/>
    </row>
    <row r="17" spans="1:18" x14ac:dyDescent="0.25">
      <c r="A17" s="75" t="s">
        <v>20</v>
      </c>
      <c r="H17">
        <f>_xlfn.MODE.SNGL(H1:H10)</f>
        <v>33</v>
      </c>
      <c r="R17">
        <f>_xlfn.MODE.SNGL(R1:R10)</f>
        <v>50</v>
      </c>
    </row>
  </sheetData>
  <mergeCells count="2">
    <mergeCell ref="B1:I1"/>
    <mergeCell ref="L1:S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BDFD-6FE0-45F2-89F0-98A8A615184A}">
  <dimension ref="A1:S17"/>
  <sheetViews>
    <sheetView zoomScale="115" zoomScaleNormal="115" workbookViewId="0">
      <selection activeCell="Q2" sqref="Q2"/>
    </sheetView>
  </sheetViews>
  <sheetFormatPr defaultColWidth="8.85546875" defaultRowHeight="15" x14ac:dyDescent="0.25"/>
  <cols>
    <col min="2" max="2" width="13.85546875" customWidth="1"/>
    <col min="3" max="3" width="11.7109375" customWidth="1"/>
    <col min="4" max="4" width="11.140625" customWidth="1"/>
    <col min="5" max="5" width="13.85546875" customWidth="1"/>
    <col min="12" max="12" width="12.7109375" customWidth="1"/>
    <col min="13" max="13" width="12.28515625" customWidth="1"/>
    <col min="14" max="14" width="10.7109375" customWidth="1"/>
    <col min="15" max="15" width="12.710937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98">
        <v>0.28317100000000001</v>
      </c>
      <c r="C3" s="82">
        <f t="shared" ref="C3:C12" si="0">B3-0.02</f>
        <v>0.26317099999999999</v>
      </c>
      <c r="D3" s="83" t="s">
        <v>17</v>
      </c>
      <c r="E3" s="83" t="s">
        <v>17</v>
      </c>
      <c r="F3" s="82">
        <v>0.26317099999999999</v>
      </c>
      <c r="G3" s="82">
        <v>0.23002800000000001</v>
      </c>
      <c r="H3" s="79">
        <f t="shared" ref="H3:H12" si="1">ROUND((B3-G3-0.02)*1000, 0)</f>
        <v>33</v>
      </c>
      <c r="I3" s="95">
        <v>2</v>
      </c>
      <c r="L3" s="98">
        <v>0.28314899999999998</v>
      </c>
      <c r="M3" s="82">
        <f t="shared" ref="M3:M12" si="2">L3-0.02</f>
        <v>0.26314899999999997</v>
      </c>
      <c r="N3" s="83" t="s">
        <v>17</v>
      </c>
      <c r="O3" s="83" t="s">
        <v>17</v>
      </c>
      <c r="P3" s="82">
        <v>0.26314900000000002</v>
      </c>
      <c r="Q3" s="82">
        <v>0.21330299999999999</v>
      </c>
      <c r="R3" s="79">
        <f t="shared" ref="R3:R12" si="3">ROUND((L3-Q3-0.02)*1000, 0)</f>
        <v>50</v>
      </c>
      <c r="S3" s="95">
        <v>2</v>
      </c>
    </row>
    <row r="4" spans="1:19" x14ac:dyDescent="0.25">
      <c r="B4" s="97">
        <v>0.28314499999999998</v>
      </c>
      <c r="C4">
        <f t="shared" si="0"/>
        <v>0.26314499999999996</v>
      </c>
      <c r="D4" s="2">
        <f t="shared" ref="D4:D12" si="4">ROUND((ABS(C4-C3))*1000, 0)</f>
        <v>0</v>
      </c>
      <c r="E4" s="2">
        <f t="shared" ref="E4:E12" si="5">ROUND((ABS(I4-I3)), 0)</f>
        <v>1</v>
      </c>
      <c r="F4">
        <v>0.26314500000000002</v>
      </c>
      <c r="G4">
        <v>0.22996800000000001</v>
      </c>
      <c r="H4" s="79">
        <f t="shared" si="1"/>
        <v>33</v>
      </c>
      <c r="I4" s="116">
        <v>3</v>
      </c>
      <c r="L4" s="97">
        <v>0.29980000000000001</v>
      </c>
      <c r="M4">
        <f t="shared" si="2"/>
        <v>0.27979999999999999</v>
      </c>
      <c r="N4" s="2">
        <f t="shared" ref="N4:N12" si="6">ROUND((ABS(M4-M3))*1000, 0)</f>
        <v>17</v>
      </c>
      <c r="O4" s="2">
        <f t="shared" ref="O4:O12" si="7">ROUND((ABS(S4-S3)), 0)</f>
        <v>9</v>
      </c>
      <c r="P4">
        <v>0.27979999999999999</v>
      </c>
      <c r="Q4">
        <v>0.229993</v>
      </c>
      <c r="R4" s="79">
        <f t="shared" si="3"/>
        <v>50</v>
      </c>
      <c r="S4" s="116">
        <v>11</v>
      </c>
    </row>
    <row r="5" spans="1:19" x14ac:dyDescent="0.25">
      <c r="B5" s="97">
        <v>0.29978199999999999</v>
      </c>
      <c r="C5">
        <f t="shared" si="0"/>
        <v>0.27978199999999998</v>
      </c>
      <c r="D5" s="2">
        <f t="shared" si="4"/>
        <v>17</v>
      </c>
      <c r="E5" s="2">
        <f t="shared" si="5"/>
        <v>6</v>
      </c>
      <c r="F5">
        <v>0.27978199999999998</v>
      </c>
      <c r="G5">
        <v>0.22994300000000001</v>
      </c>
      <c r="H5" s="79">
        <f t="shared" si="1"/>
        <v>50</v>
      </c>
      <c r="I5" s="116">
        <v>9</v>
      </c>
      <c r="L5" s="97">
        <v>0.28315299999999999</v>
      </c>
      <c r="M5">
        <f t="shared" si="2"/>
        <v>0.26315299999999997</v>
      </c>
      <c r="N5" s="2">
        <f t="shared" si="6"/>
        <v>17</v>
      </c>
      <c r="O5" s="2">
        <f t="shared" si="7"/>
        <v>4</v>
      </c>
      <c r="P5">
        <v>0.26315300000000003</v>
      </c>
      <c r="Q5">
        <v>0.21332200000000001</v>
      </c>
      <c r="R5" s="79">
        <f t="shared" si="3"/>
        <v>50</v>
      </c>
      <c r="S5" s="116">
        <v>7</v>
      </c>
    </row>
    <row r="6" spans="1:19" x14ac:dyDescent="0.25">
      <c r="B6" s="97">
        <v>0.46637299999999998</v>
      </c>
      <c r="C6">
        <f t="shared" si="0"/>
        <v>0.44637299999999996</v>
      </c>
      <c r="D6" s="2">
        <f t="shared" si="4"/>
        <v>167</v>
      </c>
      <c r="E6" s="2">
        <f t="shared" si="5"/>
        <v>3</v>
      </c>
      <c r="F6">
        <v>0.33489099999999999</v>
      </c>
      <c r="G6">
        <v>0.34660200000000002</v>
      </c>
      <c r="H6" s="79">
        <f t="shared" si="1"/>
        <v>100</v>
      </c>
      <c r="I6" s="116">
        <v>6</v>
      </c>
      <c r="L6" s="97">
        <v>0.26655499999999999</v>
      </c>
      <c r="M6">
        <f t="shared" si="2"/>
        <v>0.246555</v>
      </c>
      <c r="N6" s="2">
        <f t="shared" si="6"/>
        <v>17</v>
      </c>
      <c r="O6" s="2">
        <f t="shared" si="7"/>
        <v>2</v>
      </c>
      <c r="P6">
        <v>0.246555</v>
      </c>
      <c r="Q6">
        <v>0.21332599999999999</v>
      </c>
      <c r="R6" s="79">
        <f t="shared" si="3"/>
        <v>33</v>
      </c>
      <c r="S6" s="116">
        <v>9</v>
      </c>
    </row>
    <row r="7" spans="1:19" x14ac:dyDescent="0.25">
      <c r="B7" s="97">
        <v>0.31649500000000003</v>
      </c>
      <c r="C7">
        <f t="shared" si="0"/>
        <v>0.29649500000000001</v>
      </c>
      <c r="D7" s="2">
        <f t="shared" si="4"/>
        <v>150</v>
      </c>
      <c r="E7" s="2">
        <f t="shared" si="5"/>
        <v>4</v>
      </c>
      <c r="F7">
        <v>0.29649500000000001</v>
      </c>
      <c r="G7">
        <v>0.229964</v>
      </c>
      <c r="H7" s="79">
        <f t="shared" si="1"/>
        <v>67</v>
      </c>
      <c r="I7" s="116">
        <v>2</v>
      </c>
      <c r="L7" s="97">
        <v>0.28317799999999999</v>
      </c>
      <c r="M7">
        <f t="shared" si="2"/>
        <v>0.26317799999999997</v>
      </c>
      <c r="N7" s="2">
        <f t="shared" si="6"/>
        <v>17</v>
      </c>
      <c r="O7" s="2">
        <f t="shared" si="7"/>
        <v>2</v>
      </c>
      <c r="P7">
        <v>0.26317800000000002</v>
      </c>
      <c r="Q7">
        <v>0.213313</v>
      </c>
      <c r="R7" s="79">
        <f t="shared" si="3"/>
        <v>50</v>
      </c>
      <c r="S7" s="116">
        <v>11</v>
      </c>
    </row>
    <row r="8" spans="1:19" x14ac:dyDescent="0.25">
      <c r="B8" s="97">
        <v>0.28315699999999999</v>
      </c>
      <c r="C8">
        <f t="shared" si="0"/>
        <v>0.26315699999999997</v>
      </c>
      <c r="D8" s="2">
        <f t="shared" si="4"/>
        <v>33</v>
      </c>
      <c r="E8" s="2">
        <f t="shared" si="5"/>
        <v>9</v>
      </c>
      <c r="F8">
        <v>0.26315699999999997</v>
      </c>
      <c r="G8">
        <v>0.213313</v>
      </c>
      <c r="H8" s="79">
        <f t="shared" si="1"/>
        <v>50</v>
      </c>
      <c r="I8" s="116">
        <v>11</v>
      </c>
      <c r="L8" s="97">
        <v>0.283165</v>
      </c>
      <c r="M8">
        <f t="shared" si="2"/>
        <v>0.26316499999999998</v>
      </c>
      <c r="N8" s="2">
        <f t="shared" si="6"/>
        <v>0</v>
      </c>
      <c r="O8" s="2">
        <f t="shared" si="7"/>
        <v>0</v>
      </c>
      <c r="P8">
        <v>0.26316499999999998</v>
      </c>
      <c r="Q8">
        <v>0.22995699999999999</v>
      </c>
      <c r="R8" s="79">
        <f t="shared" si="3"/>
        <v>33</v>
      </c>
      <c r="S8" s="116">
        <v>11</v>
      </c>
    </row>
    <row r="9" spans="1:19" x14ac:dyDescent="0.25">
      <c r="B9" s="97">
        <v>0.36649399999999999</v>
      </c>
      <c r="C9">
        <f t="shared" si="0"/>
        <v>0.34649399999999997</v>
      </c>
      <c r="D9" s="2">
        <f t="shared" si="4"/>
        <v>83</v>
      </c>
      <c r="E9" s="2">
        <f t="shared" si="5"/>
        <v>5</v>
      </c>
      <c r="F9">
        <v>0.34649400000000002</v>
      </c>
      <c r="G9">
        <v>0.296657</v>
      </c>
      <c r="H9" s="79">
        <f t="shared" si="1"/>
        <v>50</v>
      </c>
      <c r="I9" s="116">
        <v>6</v>
      </c>
      <c r="L9" s="97">
        <v>0.31648199999999999</v>
      </c>
      <c r="M9">
        <f t="shared" si="2"/>
        <v>0.29648199999999997</v>
      </c>
      <c r="N9" s="2">
        <f t="shared" si="6"/>
        <v>33</v>
      </c>
      <c r="O9" s="2">
        <f t="shared" si="7"/>
        <v>6</v>
      </c>
      <c r="P9">
        <v>0.29648200000000002</v>
      </c>
      <c r="Q9">
        <v>0.26327200000000001</v>
      </c>
      <c r="R9" s="79">
        <f t="shared" si="3"/>
        <v>33</v>
      </c>
      <c r="S9" s="116">
        <v>5</v>
      </c>
    </row>
    <row r="10" spans="1:19" x14ac:dyDescent="0.25">
      <c r="B10" s="97">
        <v>0.28319100000000003</v>
      </c>
      <c r="C10">
        <f t="shared" si="0"/>
        <v>0.26319100000000001</v>
      </c>
      <c r="D10" s="2">
        <f t="shared" si="4"/>
        <v>83</v>
      </c>
      <c r="E10" s="2">
        <f t="shared" si="5"/>
        <v>4</v>
      </c>
      <c r="F10">
        <v>0.26319100000000001</v>
      </c>
      <c r="G10">
        <v>0.229989</v>
      </c>
      <c r="H10" s="79">
        <f t="shared" si="1"/>
        <v>33</v>
      </c>
      <c r="I10" s="116">
        <v>10</v>
      </c>
      <c r="L10" s="97">
        <v>0.29981600000000003</v>
      </c>
      <c r="M10">
        <f t="shared" si="2"/>
        <v>0.27981600000000001</v>
      </c>
      <c r="N10" s="2">
        <f t="shared" si="6"/>
        <v>17</v>
      </c>
      <c r="O10" s="2">
        <f t="shared" si="7"/>
        <v>4</v>
      </c>
      <c r="P10">
        <v>0.27981499999999998</v>
      </c>
      <c r="Q10">
        <v>0.22991700000000001</v>
      </c>
      <c r="R10" s="79">
        <f t="shared" si="3"/>
        <v>50</v>
      </c>
      <c r="S10" s="116">
        <v>9</v>
      </c>
    </row>
    <row r="11" spans="1:19" x14ac:dyDescent="0.25">
      <c r="B11" s="97">
        <v>0.28314800000000001</v>
      </c>
      <c r="C11">
        <f t="shared" si="0"/>
        <v>0.26314799999999999</v>
      </c>
      <c r="D11" s="2">
        <f t="shared" si="4"/>
        <v>0</v>
      </c>
      <c r="E11" s="2">
        <f t="shared" si="5"/>
        <v>0</v>
      </c>
      <c r="F11">
        <v>0.26314799999999999</v>
      </c>
      <c r="G11">
        <v>0.19663700000000001</v>
      </c>
      <c r="H11" s="79">
        <f t="shared" si="1"/>
        <v>67</v>
      </c>
      <c r="I11" s="116">
        <v>10</v>
      </c>
      <c r="L11" s="97">
        <v>0.31650200000000001</v>
      </c>
      <c r="M11">
        <f t="shared" si="2"/>
        <v>0.29650199999999999</v>
      </c>
      <c r="N11" s="2">
        <f t="shared" si="6"/>
        <v>17</v>
      </c>
      <c r="O11" s="2">
        <f t="shared" si="7"/>
        <v>2</v>
      </c>
      <c r="P11">
        <v>0.29650199999999999</v>
      </c>
      <c r="Q11">
        <v>0.24667600000000001</v>
      </c>
      <c r="R11" s="79">
        <f t="shared" si="3"/>
        <v>50</v>
      </c>
      <c r="S11" s="116">
        <v>7</v>
      </c>
    </row>
    <row r="12" spans="1:19" x14ac:dyDescent="0.25">
      <c r="B12" s="96">
        <v>0.33312000000000003</v>
      </c>
      <c r="C12" s="80">
        <f t="shared" si="0"/>
        <v>0.31312000000000001</v>
      </c>
      <c r="D12" s="81">
        <f t="shared" si="4"/>
        <v>50</v>
      </c>
      <c r="E12" s="81">
        <f t="shared" si="5"/>
        <v>6</v>
      </c>
      <c r="F12" s="80">
        <v>0.31312000000000001</v>
      </c>
      <c r="G12" s="80">
        <v>0.263264</v>
      </c>
      <c r="H12" s="79">
        <f t="shared" si="1"/>
        <v>50</v>
      </c>
      <c r="I12" s="94">
        <v>4</v>
      </c>
      <c r="L12" s="96">
        <v>0.31649300000000002</v>
      </c>
      <c r="M12" s="80">
        <f t="shared" si="2"/>
        <v>0.29649300000000001</v>
      </c>
      <c r="N12" s="81">
        <f t="shared" si="6"/>
        <v>0</v>
      </c>
      <c r="O12" s="81">
        <f t="shared" si="7"/>
        <v>2</v>
      </c>
      <c r="P12" s="80">
        <v>0.29649300000000001</v>
      </c>
      <c r="Q12" s="80">
        <v>0.24663399999999999</v>
      </c>
      <c r="R12" s="79">
        <f t="shared" si="3"/>
        <v>50</v>
      </c>
      <c r="S12" s="94">
        <v>9</v>
      </c>
    </row>
    <row r="13" spans="1:19" x14ac:dyDescent="0.25">
      <c r="B13" t="s">
        <v>29</v>
      </c>
      <c r="L13" t="s">
        <v>28</v>
      </c>
    </row>
    <row r="14" spans="1:19" x14ac:dyDescent="0.25">
      <c r="A14" s="75" t="s">
        <v>21</v>
      </c>
      <c r="B14">
        <f>AVERAGE(B3:B12)</f>
        <v>0.31980759999999997</v>
      </c>
      <c r="C14">
        <f>AVERAGE(C3:C12)</f>
        <v>0.29980759999999995</v>
      </c>
      <c r="G14">
        <f>AVERAGE(G3:G12)</f>
        <v>0.24663650000000001</v>
      </c>
      <c r="L14">
        <f>AVERAGE(L3:L12)</f>
        <v>0.29482929999999996</v>
      </c>
      <c r="M14">
        <f>AVERAGE(M3:M12)</f>
        <v>0.27482929999999994</v>
      </c>
      <c r="Q14">
        <f>AVERAGE(Q3:Q12)</f>
        <v>0.22997129999999996</v>
      </c>
    </row>
    <row r="15" spans="1:19" x14ac:dyDescent="0.25">
      <c r="A15" s="77" t="s">
        <v>30</v>
      </c>
      <c r="B15">
        <f>STDEV(B3:B12)</f>
        <v>5.8655878966884477E-2</v>
      </c>
      <c r="C15">
        <f>STDEV(C3:C12)</f>
        <v>5.8655878966884477E-2</v>
      </c>
      <c r="L15">
        <f>STDEV(L3:L12)</f>
        <v>1.7642897192480741E-2</v>
      </c>
      <c r="M15">
        <f>STDEV(M3:M12)</f>
        <v>1.7642897192480734E-2</v>
      </c>
    </row>
    <row r="16" spans="1:19" x14ac:dyDescent="0.25">
      <c r="A16" s="124" t="s">
        <v>31</v>
      </c>
      <c r="B16" s="76">
        <f>(B15/B14)*100</f>
        <v>18.340989697206847</v>
      </c>
      <c r="C16" s="76"/>
      <c r="D16" s="2"/>
      <c r="E16" s="2"/>
      <c r="F16" s="2"/>
      <c r="G16" s="2"/>
      <c r="H16" s="2"/>
      <c r="I16" s="2"/>
      <c r="J16" s="76"/>
      <c r="L16" s="76">
        <f>(L15/L14)*100</f>
        <v>5.9841057834078031</v>
      </c>
      <c r="M16" s="76"/>
    </row>
    <row r="17" spans="1:18" x14ac:dyDescent="0.25">
      <c r="A17" s="75" t="s">
        <v>20</v>
      </c>
      <c r="H17">
        <f>_xlfn.MODE.SNGL(H1:H10)</f>
        <v>33</v>
      </c>
      <c r="R17">
        <f>_xlfn.MODE.SNGL(R1:R10)</f>
        <v>50</v>
      </c>
    </row>
  </sheetData>
  <mergeCells count="2">
    <mergeCell ref="B1:I1"/>
    <mergeCell ref="L1:S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B24C-2560-4505-8B3B-BC6BE13E5116}">
  <dimension ref="A1:S28"/>
  <sheetViews>
    <sheetView zoomScale="115" zoomScaleNormal="115" workbookViewId="0">
      <selection activeCell="Q2" sqref="Q2"/>
    </sheetView>
  </sheetViews>
  <sheetFormatPr defaultColWidth="8.85546875" defaultRowHeight="15" x14ac:dyDescent="0.25"/>
  <cols>
    <col min="2" max="3" width="12.140625" customWidth="1"/>
    <col min="4" max="4" width="10.7109375" customWidth="1"/>
    <col min="5" max="5" width="9.42578125" customWidth="1"/>
    <col min="12" max="13" width="12.28515625" customWidth="1"/>
    <col min="14" max="14" width="9.42578125" customWidth="1"/>
    <col min="15" max="15" width="9.710937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98">
        <v>0.18329999999999999</v>
      </c>
      <c r="C3" s="82">
        <f t="shared" ref="C3:C12" si="0">B3-0.02</f>
        <v>0.1633</v>
      </c>
      <c r="D3" s="83" t="s">
        <v>17</v>
      </c>
      <c r="E3" s="83" t="s">
        <v>17</v>
      </c>
      <c r="F3" s="82">
        <v>0.1633</v>
      </c>
      <c r="G3" s="82">
        <v>0.11336499999999999</v>
      </c>
      <c r="H3" s="79">
        <f t="shared" ref="H3:H12" si="1">ROUND((B3-G3-0.02)*1000, 0)</f>
        <v>50</v>
      </c>
      <c r="I3" s="95">
        <v>2</v>
      </c>
      <c r="L3" s="98">
        <v>0.83306500000000006</v>
      </c>
      <c r="M3" s="82">
        <f t="shared" ref="M3:M12" si="2">L3-0.02</f>
        <v>0.81306500000000004</v>
      </c>
      <c r="N3" s="83" t="s">
        <v>17</v>
      </c>
      <c r="O3" s="83" t="s">
        <v>17</v>
      </c>
      <c r="P3" s="82">
        <v>0.32</v>
      </c>
      <c r="Q3" s="82">
        <v>0.27994400000000003</v>
      </c>
      <c r="R3" s="79">
        <f t="shared" ref="R3:R12" si="3">ROUND((L3-Q3-0.02)*1000, 0)</f>
        <v>533</v>
      </c>
      <c r="S3" s="95">
        <v>2</v>
      </c>
    </row>
    <row r="4" spans="1:19" x14ac:dyDescent="0.25">
      <c r="B4" s="97">
        <v>0.28315400000000002</v>
      </c>
      <c r="C4">
        <f t="shared" si="0"/>
        <v>0.263154</v>
      </c>
      <c r="D4" s="2">
        <f t="shared" ref="D4:D12" si="4">ROUND((ABS(C4-C3))*1000, 0)</f>
        <v>100</v>
      </c>
      <c r="E4" s="2">
        <f t="shared" ref="E4:E12" si="5">ROUND((ABS(I4-I3)), 0)</f>
        <v>1</v>
      </c>
      <c r="F4">
        <v>0.263154</v>
      </c>
      <c r="G4">
        <v>0.22998099999999999</v>
      </c>
      <c r="H4" s="79">
        <f t="shared" si="1"/>
        <v>33</v>
      </c>
      <c r="I4" s="116">
        <v>3</v>
      </c>
      <c r="L4" s="97">
        <v>0.26642399999999999</v>
      </c>
      <c r="M4">
        <f t="shared" si="2"/>
        <v>0.246424</v>
      </c>
      <c r="N4" s="2">
        <f t="shared" ref="N4:N12" si="6">ROUND((ABS(M4-M3))*1000, 0)</f>
        <v>567</v>
      </c>
      <c r="O4" s="2">
        <f t="shared" ref="O4:O12" si="7">ROUND((ABS(S4-S3)), 0)</f>
        <v>2</v>
      </c>
      <c r="P4">
        <v>0.246424</v>
      </c>
      <c r="Q4">
        <v>0.213226</v>
      </c>
      <c r="R4" s="79">
        <f t="shared" si="3"/>
        <v>33</v>
      </c>
      <c r="S4" s="116">
        <v>4</v>
      </c>
    </row>
    <row r="5" spans="1:19" x14ac:dyDescent="0.25">
      <c r="B5" s="97">
        <v>0.28312199999999998</v>
      </c>
      <c r="C5">
        <f t="shared" si="0"/>
        <v>0.26312199999999997</v>
      </c>
      <c r="D5" s="2">
        <f t="shared" si="4"/>
        <v>0</v>
      </c>
      <c r="E5" s="2">
        <f t="shared" si="5"/>
        <v>6</v>
      </c>
      <c r="F5">
        <v>0.26312200000000002</v>
      </c>
      <c r="G5">
        <v>0.229963</v>
      </c>
      <c r="H5" s="79">
        <f t="shared" si="1"/>
        <v>33</v>
      </c>
      <c r="I5" s="116">
        <v>9</v>
      </c>
      <c r="L5" s="97">
        <v>0.283055</v>
      </c>
      <c r="M5">
        <f t="shared" si="2"/>
        <v>0.26305499999999998</v>
      </c>
      <c r="N5" s="2">
        <f t="shared" si="6"/>
        <v>17</v>
      </c>
      <c r="O5" s="2">
        <f t="shared" si="7"/>
        <v>0</v>
      </c>
      <c r="P5">
        <v>0.26305499999999998</v>
      </c>
      <c r="Q5">
        <v>0.229849</v>
      </c>
      <c r="R5" s="79">
        <f t="shared" si="3"/>
        <v>33</v>
      </c>
      <c r="S5" s="116">
        <v>4</v>
      </c>
    </row>
    <row r="6" spans="1:19" x14ac:dyDescent="0.25">
      <c r="B6" s="97">
        <v>0.28312300000000001</v>
      </c>
      <c r="C6">
        <f t="shared" si="0"/>
        <v>0.263123</v>
      </c>
      <c r="D6" s="2">
        <f t="shared" si="4"/>
        <v>0</v>
      </c>
      <c r="E6" s="2">
        <f t="shared" si="5"/>
        <v>3</v>
      </c>
      <c r="F6">
        <v>0.263123</v>
      </c>
      <c r="G6">
        <v>0.22997100000000001</v>
      </c>
      <c r="H6" s="79">
        <f t="shared" si="1"/>
        <v>33</v>
      </c>
      <c r="I6" s="116">
        <v>6</v>
      </c>
      <c r="L6" s="97">
        <v>4.9838E-2</v>
      </c>
      <c r="M6">
        <f t="shared" si="2"/>
        <v>2.9838E-2</v>
      </c>
      <c r="N6" s="2">
        <f t="shared" si="6"/>
        <v>233</v>
      </c>
      <c r="O6" s="2">
        <f t="shared" si="7"/>
        <v>5</v>
      </c>
      <c r="P6">
        <v>0.26305499999999998</v>
      </c>
      <c r="Q6">
        <v>-3.3536999999999998E-3</v>
      </c>
      <c r="R6" s="79">
        <f t="shared" si="3"/>
        <v>33</v>
      </c>
      <c r="S6" s="116">
        <v>9</v>
      </c>
    </row>
    <row r="7" spans="1:19" x14ac:dyDescent="0.25">
      <c r="B7" s="97">
        <v>0.26647399999999999</v>
      </c>
      <c r="C7">
        <f t="shared" si="0"/>
        <v>0.246474</v>
      </c>
      <c r="D7" s="2">
        <f t="shared" si="4"/>
        <v>17</v>
      </c>
      <c r="E7" s="2">
        <f t="shared" si="5"/>
        <v>4</v>
      </c>
      <c r="F7">
        <v>0.246474</v>
      </c>
      <c r="G7">
        <v>0.21331600000000001</v>
      </c>
      <c r="H7" s="79">
        <f t="shared" si="1"/>
        <v>33</v>
      </c>
      <c r="I7" s="116">
        <v>2</v>
      </c>
      <c r="L7" s="97">
        <v>0.28314899999999998</v>
      </c>
      <c r="M7">
        <f t="shared" si="2"/>
        <v>0.26314899999999997</v>
      </c>
      <c r="N7" s="2">
        <f t="shared" si="6"/>
        <v>233</v>
      </c>
      <c r="O7" s="2">
        <f t="shared" si="7"/>
        <v>5</v>
      </c>
      <c r="P7">
        <v>0.26314900000000002</v>
      </c>
      <c r="Q7">
        <v>0.22998099999999999</v>
      </c>
      <c r="R7" s="79">
        <f t="shared" si="3"/>
        <v>33</v>
      </c>
      <c r="S7" s="116">
        <v>4</v>
      </c>
    </row>
    <row r="8" spans="1:19" x14ac:dyDescent="0.25">
      <c r="B8" s="97">
        <v>0.28317700000000001</v>
      </c>
      <c r="C8">
        <f t="shared" si="0"/>
        <v>0.26317699999999999</v>
      </c>
      <c r="D8" s="2">
        <f t="shared" si="4"/>
        <v>17</v>
      </c>
      <c r="E8" s="2">
        <f t="shared" si="5"/>
        <v>9</v>
      </c>
      <c r="F8">
        <v>0.26317699999999999</v>
      </c>
      <c r="G8">
        <v>0.19664200000000001</v>
      </c>
      <c r="H8" s="79">
        <f t="shared" si="1"/>
        <v>67</v>
      </c>
      <c r="I8" s="116">
        <v>11</v>
      </c>
      <c r="L8" s="97">
        <v>0.26648100000000002</v>
      </c>
      <c r="M8">
        <f t="shared" si="2"/>
        <v>0.24648100000000003</v>
      </c>
      <c r="N8" s="2">
        <f t="shared" si="6"/>
        <v>17</v>
      </c>
      <c r="O8" s="2">
        <f t="shared" si="7"/>
        <v>2</v>
      </c>
      <c r="P8">
        <v>0.24648100000000001</v>
      </c>
      <c r="Q8">
        <v>0.21329200000000001</v>
      </c>
      <c r="R8" s="79">
        <f t="shared" si="3"/>
        <v>33</v>
      </c>
      <c r="S8" s="116">
        <v>6</v>
      </c>
    </row>
    <row r="9" spans="1:19" x14ac:dyDescent="0.25">
      <c r="B9" s="97">
        <v>0.29981600000000003</v>
      </c>
      <c r="C9">
        <f t="shared" si="0"/>
        <v>0.27981600000000001</v>
      </c>
      <c r="D9" s="2">
        <f t="shared" si="4"/>
        <v>17</v>
      </c>
      <c r="E9" s="2">
        <f t="shared" si="5"/>
        <v>5</v>
      </c>
      <c r="F9">
        <v>0.27981600000000001</v>
      </c>
      <c r="G9">
        <v>0.23000799999999999</v>
      </c>
      <c r="H9" s="79">
        <f t="shared" si="1"/>
        <v>50</v>
      </c>
      <c r="I9" s="116">
        <v>6</v>
      </c>
      <c r="L9" s="97">
        <v>0.28317199999999998</v>
      </c>
      <c r="M9">
        <f t="shared" si="2"/>
        <v>0.26317199999999996</v>
      </c>
      <c r="N9" s="2">
        <f t="shared" si="6"/>
        <v>17</v>
      </c>
      <c r="O9" s="2">
        <f t="shared" si="7"/>
        <v>3</v>
      </c>
      <c r="P9">
        <v>0.26317200000000002</v>
      </c>
      <c r="Q9">
        <v>0.229994</v>
      </c>
      <c r="R9" s="79">
        <f t="shared" si="3"/>
        <v>33</v>
      </c>
      <c r="S9" s="116">
        <v>9</v>
      </c>
    </row>
    <row r="10" spans="1:19" x14ac:dyDescent="0.25">
      <c r="B10" s="97">
        <v>0.28332099999999999</v>
      </c>
      <c r="C10">
        <f t="shared" si="0"/>
        <v>0.26332099999999997</v>
      </c>
      <c r="D10" s="2">
        <f t="shared" si="4"/>
        <v>16</v>
      </c>
      <c r="E10" s="2">
        <f t="shared" si="5"/>
        <v>4</v>
      </c>
      <c r="F10">
        <v>0.26332100000000003</v>
      </c>
      <c r="G10">
        <v>0.24666199999999999</v>
      </c>
      <c r="H10" s="79">
        <f t="shared" si="1"/>
        <v>17</v>
      </c>
      <c r="I10" s="116">
        <v>10</v>
      </c>
      <c r="L10" s="97">
        <v>0.283163</v>
      </c>
      <c r="M10">
        <f t="shared" si="2"/>
        <v>0.26316299999999998</v>
      </c>
      <c r="N10" s="2">
        <f t="shared" si="6"/>
        <v>0</v>
      </c>
      <c r="O10" s="2">
        <f t="shared" si="7"/>
        <v>3</v>
      </c>
      <c r="P10">
        <v>0.26316299999999998</v>
      </c>
      <c r="Q10">
        <v>0.22997200000000001</v>
      </c>
      <c r="R10" s="79">
        <f t="shared" si="3"/>
        <v>33</v>
      </c>
      <c r="S10" s="116">
        <v>6</v>
      </c>
    </row>
    <row r="11" spans="1:19" x14ac:dyDescent="0.25">
      <c r="B11" s="97">
        <v>0.29976799999999998</v>
      </c>
      <c r="C11">
        <f t="shared" si="0"/>
        <v>0.27976799999999996</v>
      </c>
      <c r="D11" s="2">
        <f t="shared" si="4"/>
        <v>16</v>
      </c>
      <c r="E11" s="2">
        <f t="shared" si="5"/>
        <v>0</v>
      </c>
      <c r="F11">
        <v>0.27976800000000002</v>
      </c>
      <c r="G11">
        <v>0.213256</v>
      </c>
      <c r="H11" s="79">
        <f t="shared" si="1"/>
        <v>67</v>
      </c>
      <c r="I11" s="116">
        <v>10</v>
      </c>
      <c r="L11" s="97">
        <v>0.28262500000000002</v>
      </c>
      <c r="M11">
        <f t="shared" si="2"/>
        <v>0.262625</v>
      </c>
      <c r="N11" s="2">
        <f t="shared" si="6"/>
        <v>1</v>
      </c>
      <c r="O11" s="2">
        <f t="shared" si="7"/>
        <v>2</v>
      </c>
      <c r="P11">
        <v>0.262625</v>
      </c>
      <c r="Q11">
        <v>0.22940199999999999</v>
      </c>
      <c r="R11" s="79">
        <f t="shared" si="3"/>
        <v>33</v>
      </c>
      <c r="S11" s="116">
        <v>8</v>
      </c>
    </row>
    <row r="12" spans="1:19" x14ac:dyDescent="0.25">
      <c r="B12" s="96">
        <v>0.31648599999999999</v>
      </c>
      <c r="C12" s="80">
        <f t="shared" si="0"/>
        <v>0.29648599999999997</v>
      </c>
      <c r="D12" s="81">
        <f t="shared" si="4"/>
        <v>17</v>
      </c>
      <c r="E12" s="81">
        <f t="shared" si="5"/>
        <v>6</v>
      </c>
      <c r="F12" s="80">
        <v>0.29648600000000003</v>
      </c>
      <c r="G12" s="80">
        <v>0.229965</v>
      </c>
      <c r="H12" s="79">
        <f t="shared" si="1"/>
        <v>67</v>
      </c>
      <c r="I12" s="94">
        <v>4</v>
      </c>
      <c r="L12" s="96">
        <v>0.29976999999999998</v>
      </c>
      <c r="M12" s="80">
        <f t="shared" si="2"/>
        <v>0.27976999999999996</v>
      </c>
      <c r="N12" s="81">
        <f t="shared" si="6"/>
        <v>17</v>
      </c>
      <c r="O12" s="81">
        <f t="shared" si="7"/>
        <v>5</v>
      </c>
      <c r="P12" s="80">
        <v>0.27977000000000002</v>
      </c>
      <c r="Q12" s="80">
        <v>0.24659900000000001</v>
      </c>
      <c r="R12" s="79">
        <f t="shared" si="3"/>
        <v>33</v>
      </c>
      <c r="S12" s="94">
        <v>3</v>
      </c>
    </row>
    <row r="13" spans="1:19" x14ac:dyDescent="0.25">
      <c r="B13" t="s">
        <v>27</v>
      </c>
      <c r="L13" t="s">
        <v>29</v>
      </c>
    </row>
    <row r="14" spans="1:19" x14ac:dyDescent="0.25">
      <c r="A14" s="75" t="s">
        <v>21</v>
      </c>
      <c r="B14">
        <f>AVERAGE(B3:B12)</f>
        <v>0.27817409999999998</v>
      </c>
      <c r="C14">
        <f>AVERAGE(C3:C12)</f>
        <v>0.25817409999999996</v>
      </c>
      <c r="G14">
        <f>AVERAGE(G3:G12)</f>
        <v>0.21331289999999997</v>
      </c>
      <c r="L14">
        <f>AVERAGE(L3:L12)</f>
        <v>0.31307420000000008</v>
      </c>
      <c r="M14">
        <f>AVERAGE(M3:M12)</f>
        <v>0.29307420000000001</v>
      </c>
      <c r="Q14">
        <f>AVERAGE(Q3:Q12)</f>
        <v>0.20989053000000002</v>
      </c>
    </row>
    <row r="15" spans="1:19" x14ac:dyDescent="0.25">
      <c r="A15" s="77" t="s">
        <v>30</v>
      </c>
      <c r="B15">
        <f>STDEV(B3:B12)</f>
        <v>3.6002699810647271E-2</v>
      </c>
      <c r="C15">
        <f>STDEV(C3:C12)</f>
        <v>3.6002699810646924E-2</v>
      </c>
      <c r="L15">
        <f>STDEV(L3:L12)</f>
        <v>0.19684188337444852</v>
      </c>
      <c r="M15">
        <f>STDEV(M3:M12)</f>
        <v>0.19684188337444855</v>
      </c>
      <c r="N15" s="92"/>
      <c r="O15" s="92"/>
    </row>
    <row r="16" spans="1:19" x14ac:dyDescent="0.25">
      <c r="A16" s="124" t="s">
        <v>31</v>
      </c>
      <c r="B16" s="76">
        <f>(B15/B14)*100</f>
        <v>12.942506081855671</v>
      </c>
      <c r="C16" s="76"/>
      <c r="D16" s="2"/>
      <c r="E16" s="2"/>
      <c r="F16" s="2"/>
      <c r="G16" s="2"/>
      <c r="H16" s="2"/>
      <c r="I16" s="2"/>
      <c r="J16" s="76"/>
      <c r="L16" s="76">
        <f>(L15/L14)*100</f>
        <v>62.873875705646931</v>
      </c>
      <c r="M16" s="76"/>
      <c r="N16" s="92"/>
      <c r="O16" s="92"/>
    </row>
    <row r="17" spans="1:18" x14ac:dyDescent="0.25">
      <c r="A17" s="75" t="s">
        <v>20</v>
      </c>
      <c r="H17">
        <f>_xlfn.MODE.SNGL(H1:H10)</f>
        <v>33</v>
      </c>
      <c r="R17">
        <f>_xlfn.MODE.SNGL(R1:R10)</f>
        <v>33</v>
      </c>
    </row>
    <row r="18" spans="1:18" x14ac:dyDescent="0.25">
      <c r="L18" s="92"/>
      <c r="M18" s="92"/>
      <c r="N18" s="92"/>
      <c r="O18" s="92"/>
    </row>
    <row r="19" spans="1:18" x14ac:dyDescent="0.25">
      <c r="L19" s="92"/>
      <c r="M19" s="92"/>
      <c r="N19" s="92"/>
      <c r="O19" s="92"/>
    </row>
    <row r="20" spans="1:18" x14ac:dyDescent="0.25">
      <c r="L20" s="92"/>
      <c r="M20" s="92"/>
      <c r="N20" s="92"/>
      <c r="O20" s="92"/>
    </row>
    <row r="21" spans="1:18" x14ac:dyDescent="0.25">
      <c r="L21" s="92"/>
      <c r="M21" s="92"/>
      <c r="N21" s="92"/>
      <c r="O21" s="92"/>
    </row>
    <row r="22" spans="1:18" x14ac:dyDescent="0.25">
      <c r="L22" s="92"/>
      <c r="M22" s="92"/>
      <c r="N22" s="92"/>
      <c r="O22" s="92"/>
    </row>
    <row r="23" spans="1:18" x14ac:dyDescent="0.25">
      <c r="L23" s="92"/>
      <c r="M23" s="92"/>
      <c r="N23" s="92"/>
      <c r="O23" s="92"/>
    </row>
    <row r="24" spans="1:18" x14ac:dyDescent="0.25">
      <c r="L24" s="92"/>
      <c r="M24" s="92"/>
      <c r="N24" s="92"/>
      <c r="O24" s="92"/>
    </row>
    <row r="27" spans="1:18" x14ac:dyDescent="0.25">
      <c r="F27" s="92"/>
    </row>
    <row r="28" spans="1:18" x14ac:dyDescent="0.25">
      <c r="F28" s="92"/>
    </row>
  </sheetData>
  <mergeCells count="2">
    <mergeCell ref="B1:I1"/>
    <mergeCell ref="L1:S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0186-6333-452D-9931-F14A52776F5F}">
  <dimension ref="A1:S17"/>
  <sheetViews>
    <sheetView zoomScale="130" zoomScaleNormal="130" workbookViewId="0">
      <selection activeCell="Q2" sqref="Q2"/>
    </sheetView>
  </sheetViews>
  <sheetFormatPr defaultColWidth="8.85546875" defaultRowHeight="15" x14ac:dyDescent="0.25"/>
  <cols>
    <col min="2" max="2" width="12.28515625" customWidth="1"/>
    <col min="3" max="3" width="11.42578125" customWidth="1"/>
    <col min="4" max="5" width="12.28515625" customWidth="1"/>
    <col min="12" max="12" width="13.140625" customWidth="1"/>
    <col min="13" max="13" width="11.42578125" customWidth="1"/>
    <col min="14" max="15" width="13.14062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98">
        <v>0.183142</v>
      </c>
      <c r="C3" s="82">
        <f t="shared" ref="C3:C12" si="0">B3-0.02</f>
        <v>0.16314200000000001</v>
      </c>
      <c r="D3" s="83" t="s">
        <v>17</v>
      </c>
      <c r="E3" s="83" t="s">
        <v>17</v>
      </c>
      <c r="F3" s="82">
        <v>0.16314200000000001</v>
      </c>
      <c r="G3" s="82">
        <v>0.129963</v>
      </c>
      <c r="H3" s="79">
        <f t="shared" ref="H3:H12" si="1">ROUND((B3-G3-0.02)*1000, 0)</f>
        <v>33</v>
      </c>
      <c r="I3" s="95">
        <v>2</v>
      </c>
      <c r="L3" s="98">
        <v>0.28317100000000001</v>
      </c>
      <c r="M3" s="82">
        <f t="shared" ref="M3:M12" si="2">L3-0.02</f>
        <v>0.26317099999999999</v>
      </c>
      <c r="N3" s="83" t="s">
        <v>17</v>
      </c>
      <c r="O3" s="83" t="s">
        <v>17</v>
      </c>
      <c r="P3" s="82">
        <v>0.26317099999999999</v>
      </c>
      <c r="Q3" s="82">
        <v>0.21328</v>
      </c>
      <c r="R3" s="79">
        <f t="shared" ref="R3:R12" si="3">ROUND((L3-Q3-0.02)*1000, 0)</f>
        <v>50</v>
      </c>
      <c r="S3" s="95">
        <v>2</v>
      </c>
    </row>
    <row r="4" spans="1:19" x14ac:dyDescent="0.25">
      <c r="B4" s="97">
        <v>0.24974499999999999</v>
      </c>
      <c r="C4">
        <f t="shared" si="0"/>
        <v>0.229745</v>
      </c>
      <c r="D4" s="2">
        <f t="shared" ref="D4:D12" si="4">ROUND((ABS(C4-C3))*1000, 0)</f>
        <v>67</v>
      </c>
      <c r="E4" s="2">
        <f t="shared" ref="E4:E12" si="5">ROUND((ABS(I4-I3)), 0)</f>
        <v>1</v>
      </c>
      <c r="F4">
        <v>0.229745</v>
      </c>
      <c r="G4">
        <v>0.17995700000000001</v>
      </c>
      <c r="H4" s="79">
        <f t="shared" si="1"/>
        <v>50</v>
      </c>
      <c r="I4" s="116">
        <v>3</v>
      </c>
      <c r="L4" s="97">
        <v>0.26654499999999998</v>
      </c>
      <c r="M4">
        <f t="shared" si="2"/>
        <v>0.24654499999999999</v>
      </c>
      <c r="N4" s="2">
        <f t="shared" ref="N4:N12" si="6">ROUND((ABS(M4-M3))*1000, 0)</f>
        <v>17</v>
      </c>
      <c r="O4" s="2">
        <f t="shared" ref="O4:O12" si="7">ROUND((ABS(S4-S3)), 0)</f>
        <v>2</v>
      </c>
      <c r="P4">
        <v>0.24654499999999999</v>
      </c>
      <c r="Q4">
        <v>0.21337900000000001</v>
      </c>
      <c r="R4" s="79">
        <f t="shared" si="3"/>
        <v>33</v>
      </c>
      <c r="S4" s="116">
        <v>4</v>
      </c>
    </row>
    <row r="5" spans="1:19" x14ac:dyDescent="0.25">
      <c r="B5" s="97">
        <v>0.283167</v>
      </c>
      <c r="C5">
        <f t="shared" si="0"/>
        <v>0.26316699999999998</v>
      </c>
      <c r="D5" s="2">
        <f t="shared" si="4"/>
        <v>33</v>
      </c>
      <c r="E5" s="2">
        <f t="shared" si="5"/>
        <v>6</v>
      </c>
      <c r="F5">
        <v>0.26316699999999998</v>
      </c>
      <c r="G5">
        <v>0.21338199999999999</v>
      </c>
      <c r="H5" s="79">
        <f t="shared" si="1"/>
        <v>50</v>
      </c>
      <c r="I5" s="116">
        <v>9</v>
      </c>
      <c r="L5" s="97">
        <v>0.28303499999999998</v>
      </c>
      <c r="M5">
        <f t="shared" si="2"/>
        <v>0.26303499999999996</v>
      </c>
      <c r="N5" s="2">
        <f t="shared" si="6"/>
        <v>16</v>
      </c>
      <c r="O5" s="2">
        <f t="shared" si="7"/>
        <v>1</v>
      </c>
      <c r="P5">
        <v>0.26303500000000002</v>
      </c>
      <c r="Q5">
        <v>0.21321399999999999</v>
      </c>
      <c r="R5" s="79">
        <f t="shared" si="3"/>
        <v>50</v>
      </c>
      <c r="S5" s="116">
        <v>5</v>
      </c>
    </row>
    <row r="6" spans="1:19" x14ac:dyDescent="0.25">
      <c r="B6" s="97">
        <v>0.29974400000000001</v>
      </c>
      <c r="C6">
        <f t="shared" si="0"/>
        <v>0.27974399999999999</v>
      </c>
      <c r="D6" s="2">
        <f t="shared" si="4"/>
        <v>17</v>
      </c>
      <c r="E6" s="2">
        <f t="shared" si="5"/>
        <v>3</v>
      </c>
      <c r="F6">
        <v>0.27974399999999999</v>
      </c>
      <c r="G6">
        <v>0.24651400000000001</v>
      </c>
      <c r="H6" s="79">
        <f t="shared" si="1"/>
        <v>33</v>
      </c>
      <c r="I6" s="116">
        <v>6</v>
      </c>
      <c r="L6" s="97">
        <v>0.29938900000000002</v>
      </c>
      <c r="M6">
        <f t="shared" si="2"/>
        <v>0.279389</v>
      </c>
      <c r="N6" s="2">
        <f t="shared" si="6"/>
        <v>16</v>
      </c>
      <c r="O6" s="2">
        <f t="shared" si="7"/>
        <v>0</v>
      </c>
      <c r="P6">
        <v>0.279389</v>
      </c>
      <c r="Q6">
        <v>0.22963500000000001</v>
      </c>
      <c r="R6" s="79">
        <f t="shared" si="3"/>
        <v>50</v>
      </c>
      <c r="S6" s="116">
        <v>5</v>
      </c>
    </row>
    <row r="7" spans="1:19" x14ac:dyDescent="0.25">
      <c r="B7" s="97">
        <v>0.283111</v>
      </c>
      <c r="C7">
        <f t="shared" si="0"/>
        <v>0.26311099999999998</v>
      </c>
      <c r="D7" s="2">
        <f t="shared" si="4"/>
        <v>17</v>
      </c>
      <c r="E7" s="2">
        <f t="shared" si="5"/>
        <v>4</v>
      </c>
      <c r="F7">
        <v>0.26311099999999998</v>
      </c>
      <c r="G7">
        <v>0.229966</v>
      </c>
      <c r="H7" s="79">
        <f t="shared" si="1"/>
        <v>33</v>
      </c>
      <c r="I7" s="116">
        <v>2</v>
      </c>
      <c r="L7" s="97">
        <v>0.24985299999999999</v>
      </c>
      <c r="M7">
        <f t="shared" si="2"/>
        <v>0.229853</v>
      </c>
      <c r="N7" s="2">
        <f t="shared" si="6"/>
        <v>50</v>
      </c>
      <c r="O7" s="2">
        <f t="shared" si="7"/>
        <v>3</v>
      </c>
      <c r="P7">
        <v>0.229853</v>
      </c>
      <c r="Q7">
        <v>0.19664100000000001</v>
      </c>
      <c r="R7" s="79">
        <f t="shared" si="3"/>
        <v>33</v>
      </c>
      <c r="S7" s="116">
        <v>8</v>
      </c>
    </row>
    <row r="8" spans="1:19" x14ac:dyDescent="0.25">
      <c r="B8" s="97">
        <v>0.283024</v>
      </c>
      <c r="C8">
        <f t="shared" si="0"/>
        <v>0.26302399999999998</v>
      </c>
      <c r="D8" s="2">
        <f t="shared" si="4"/>
        <v>0</v>
      </c>
      <c r="E8" s="2">
        <f t="shared" si="5"/>
        <v>9</v>
      </c>
      <c r="F8">
        <v>0.26302399999999998</v>
      </c>
      <c r="G8">
        <v>0.22983799999999999</v>
      </c>
      <c r="H8" s="79">
        <f t="shared" si="1"/>
        <v>33</v>
      </c>
      <c r="I8" s="116">
        <v>11</v>
      </c>
      <c r="L8" s="97">
        <v>0.26654099999999997</v>
      </c>
      <c r="M8">
        <f t="shared" si="2"/>
        <v>0.24654099999999998</v>
      </c>
      <c r="N8" s="2">
        <f t="shared" si="6"/>
        <v>17</v>
      </c>
      <c r="O8" s="2">
        <f t="shared" si="7"/>
        <v>3</v>
      </c>
      <c r="P8">
        <v>0.24654100000000001</v>
      </c>
      <c r="Q8">
        <v>0.213279</v>
      </c>
      <c r="R8" s="79">
        <f t="shared" si="3"/>
        <v>33</v>
      </c>
      <c r="S8" s="116">
        <v>11</v>
      </c>
    </row>
    <row r="9" spans="1:19" x14ac:dyDescent="0.25">
      <c r="B9" s="97">
        <v>0.48264000000000001</v>
      </c>
      <c r="C9">
        <f t="shared" si="0"/>
        <v>0.46264</v>
      </c>
      <c r="D9" s="2">
        <f t="shared" si="4"/>
        <v>200</v>
      </c>
      <c r="E9" s="2">
        <f t="shared" si="5"/>
        <v>5</v>
      </c>
      <c r="F9">
        <v>0.32651200000000002</v>
      </c>
      <c r="G9">
        <v>0.36285400000000001</v>
      </c>
      <c r="H9" s="79">
        <f t="shared" si="1"/>
        <v>100</v>
      </c>
      <c r="I9" s="116">
        <v>6</v>
      </c>
      <c r="L9" s="97">
        <v>0.28249299999999999</v>
      </c>
      <c r="M9">
        <f t="shared" si="2"/>
        <v>0.26249299999999998</v>
      </c>
      <c r="N9" s="2">
        <f t="shared" si="6"/>
        <v>16</v>
      </c>
      <c r="O9" s="2">
        <f t="shared" si="7"/>
        <v>2</v>
      </c>
      <c r="P9">
        <v>0.26249299999999998</v>
      </c>
      <c r="Q9">
        <v>0.22920299999999999</v>
      </c>
      <c r="R9" s="79">
        <f t="shared" si="3"/>
        <v>33</v>
      </c>
      <c r="S9" s="116">
        <v>9</v>
      </c>
    </row>
    <row r="10" spans="1:19" x14ac:dyDescent="0.25">
      <c r="B10" s="97">
        <v>0.28314499999999998</v>
      </c>
      <c r="C10">
        <f t="shared" si="0"/>
        <v>0.26314499999999996</v>
      </c>
      <c r="D10" s="2">
        <f t="shared" si="4"/>
        <v>199</v>
      </c>
      <c r="E10" s="2">
        <f t="shared" si="5"/>
        <v>4</v>
      </c>
      <c r="F10">
        <v>0.26314500000000002</v>
      </c>
      <c r="G10">
        <v>0.229908</v>
      </c>
      <c r="H10" s="79">
        <f t="shared" si="1"/>
        <v>33</v>
      </c>
      <c r="I10" s="116">
        <v>10</v>
      </c>
      <c r="L10" s="97">
        <v>0.31567499999999998</v>
      </c>
      <c r="M10">
        <f t="shared" si="2"/>
        <v>0.29567499999999997</v>
      </c>
      <c r="N10" s="2">
        <f t="shared" si="6"/>
        <v>33</v>
      </c>
      <c r="O10" s="2">
        <f t="shared" si="7"/>
        <v>0</v>
      </c>
      <c r="P10">
        <v>0.29567500000000002</v>
      </c>
      <c r="Q10">
        <v>0.26247300000000001</v>
      </c>
      <c r="R10" s="79">
        <f t="shared" si="3"/>
        <v>33</v>
      </c>
      <c r="S10" s="116">
        <v>9</v>
      </c>
    </row>
    <row r="11" spans="1:19" x14ac:dyDescent="0.25">
      <c r="B11" s="97">
        <v>0.28307599999999999</v>
      </c>
      <c r="C11">
        <f t="shared" si="0"/>
        <v>0.26307599999999998</v>
      </c>
      <c r="D11" s="2">
        <f t="shared" si="4"/>
        <v>0</v>
      </c>
      <c r="E11" s="2">
        <f t="shared" si="5"/>
        <v>0</v>
      </c>
      <c r="F11">
        <v>0.26307599999999998</v>
      </c>
      <c r="G11">
        <v>0.21331800000000001</v>
      </c>
      <c r="H11" s="79">
        <f t="shared" si="1"/>
        <v>50</v>
      </c>
      <c r="I11" s="116">
        <v>10</v>
      </c>
      <c r="L11" s="97">
        <v>0.28241100000000002</v>
      </c>
      <c r="M11">
        <f t="shared" si="2"/>
        <v>0.26241100000000001</v>
      </c>
      <c r="N11" s="2">
        <f t="shared" si="6"/>
        <v>33</v>
      </c>
      <c r="O11" s="2">
        <f t="shared" si="7"/>
        <v>2</v>
      </c>
      <c r="P11">
        <v>0.26241100000000001</v>
      </c>
      <c r="Q11">
        <v>0.22922200000000001</v>
      </c>
      <c r="R11" s="79">
        <f t="shared" si="3"/>
        <v>33</v>
      </c>
      <c r="S11" s="116">
        <v>7</v>
      </c>
    </row>
    <row r="12" spans="1:19" x14ac:dyDescent="0.25">
      <c r="B12" s="96">
        <v>0.29982999999999999</v>
      </c>
      <c r="C12" s="80">
        <f t="shared" si="0"/>
        <v>0.27982999999999997</v>
      </c>
      <c r="D12" s="81">
        <f t="shared" si="4"/>
        <v>17</v>
      </c>
      <c r="E12" s="81">
        <f t="shared" si="5"/>
        <v>6</v>
      </c>
      <c r="F12" s="80">
        <v>0.27983000000000002</v>
      </c>
      <c r="G12" s="80">
        <v>0.22997600000000001</v>
      </c>
      <c r="H12" s="79">
        <f t="shared" si="1"/>
        <v>50</v>
      </c>
      <c r="I12" s="94">
        <v>4</v>
      </c>
      <c r="L12" s="96">
        <v>0.266515</v>
      </c>
      <c r="M12" s="80">
        <f t="shared" si="2"/>
        <v>0.24651500000000001</v>
      </c>
      <c r="N12" s="81">
        <f t="shared" si="6"/>
        <v>16</v>
      </c>
      <c r="O12" s="81">
        <f t="shared" si="7"/>
        <v>2</v>
      </c>
      <c r="P12" s="80">
        <v>0.24651500000000001</v>
      </c>
      <c r="Q12" s="80">
        <v>0.196659</v>
      </c>
      <c r="R12" s="79">
        <f t="shared" si="3"/>
        <v>50</v>
      </c>
      <c r="S12" s="94">
        <v>9</v>
      </c>
    </row>
    <row r="13" spans="1:19" x14ac:dyDescent="0.25">
      <c r="B13" t="s">
        <v>27</v>
      </c>
      <c r="L13" t="s">
        <v>27</v>
      </c>
    </row>
    <row r="14" spans="1:19" x14ac:dyDescent="0.25">
      <c r="A14" s="75" t="s">
        <v>21</v>
      </c>
      <c r="B14">
        <f>AVERAGE(B3:B12)</f>
        <v>0.29306240000000006</v>
      </c>
      <c r="C14">
        <f>AVERAGE(C3:C12)</f>
        <v>0.27306239999999998</v>
      </c>
      <c r="G14">
        <f>AVERAGE(G3:G12)</f>
        <v>0.22656760000000001</v>
      </c>
      <c r="L14">
        <f>AVERAGE(L3:L12)</f>
        <v>0.2795628</v>
      </c>
      <c r="M14">
        <f>AVERAGE(M3:M12)</f>
        <v>0.25956280000000004</v>
      </c>
      <c r="Q14">
        <f>AVERAGE(Q3:Q12)</f>
        <v>0.21969849999999996</v>
      </c>
    </row>
    <row r="15" spans="1:19" x14ac:dyDescent="0.25">
      <c r="A15" s="77" t="s">
        <v>30</v>
      </c>
      <c r="B15">
        <f>STDEV(B3:B12)</f>
        <v>7.4896079020941336E-2</v>
      </c>
      <c r="C15">
        <f>STDEV(C3:C12)</f>
        <v>7.4896079020941586E-2</v>
      </c>
      <c r="L15">
        <f>STDEV(L3:L12)</f>
        <v>1.8651453573381355E-2</v>
      </c>
      <c r="M15">
        <f>STDEV(M3:M12)</f>
        <v>1.8651453573381348E-2</v>
      </c>
    </row>
    <row r="16" spans="1:19" x14ac:dyDescent="0.25">
      <c r="A16" s="124" t="s">
        <v>31</v>
      </c>
      <c r="B16" s="76">
        <f>(B15/B14)*100</f>
        <v>25.556358994173706</v>
      </c>
      <c r="C16" s="76"/>
      <c r="D16" s="2"/>
      <c r="E16" s="2"/>
      <c r="F16" s="2"/>
      <c r="G16" s="2"/>
      <c r="H16" s="2"/>
      <c r="I16" s="2"/>
      <c r="J16" s="76"/>
      <c r="L16" s="76">
        <f>(L15/L14)*100</f>
        <v>6.6716507251255734</v>
      </c>
      <c r="M16" s="76"/>
    </row>
    <row r="17" spans="1:18" x14ac:dyDescent="0.25">
      <c r="A17" s="75" t="s">
        <v>20</v>
      </c>
      <c r="H17">
        <f>_xlfn.MODE.SNGL(H1:H10)</f>
        <v>33</v>
      </c>
      <c r="R17">
        <f>_xlfn.MODE.SNGL(R1:R10)</f>
        <v>33</v>
      </c>
    </row>
  </sheetData>
  <mergeCells count="2">
    <mergeCell ref="B1:I1"/>
    <mergeCell ref="L1:S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4FA3-EFF1-4F80-95C9-EA7F26835BAD}">
  <dimension ref="A1:M19"/>
  <sheetViews>
    <sheetView zoomScale="115" zoomScaleNormal="115" workbookViewId="0">
      <selection activeCell="D2" sqref="D2"/>
    </sheetView>
  </sheetViews>
  <sheetFormatPr defaultColWidth="8.85546875" defaultRowHeight="15" x14ac:dyDescent="0.25"/>
  <cols>
    <col min="1" max="1" width="11.7109375" customWidth="1"/>
    <col min="2" max="2" width="10.5703125" customWidth="1"/>
    <col min="9" max="9" width="10.5703125" customWidth="1"/>
  </cols>
  <sheetData>
    <row r="1" spans="1:13" x14ac:dyDescent="0.25">
      <c r="B1" s="270" t="s">
        <v>26</v>
      </c>
      <c r="C1" s="271"/>
      <c r="D1" s="271"/>
      <c r="E1" s="271"/>
      <c r="F1" s="272"/>
      <c r="G1" s="2"/>
      <c r="H1" s="2"/>
      <c r="I1" s="267" t="s">
        <v>25</v>
      </c>
      <c r="J1" s="268"/>
      <c r="K1" s="268"/>
      <c r="L1" s="268"/>
      <c r="M1" s="269"/>
    </row>
    <row r="2" spans="1:13" x14ac:dyDescent="0.25">
      <c r="B2" s="85" t="s">
        <v>45</v>
      </c>
      <c r="C2" s="85" t="s">
        <v>56</v>
      </c>
      <c r="D2" s="85" t="s">
        <v>59</v>
      </c>
      <c r="E2" s="85" t="s">
        <v>58</v>
      </c>
      <c r="F2" s="84" t="s">
        <v>22</v>
      </c>
      <c r="G2" s="2"/>
      <c r="H2" s="2"/>
      <c r="I2" s="85" t="s">
        <v>45</v>
      </c>
      <c r="J2" s="85" t="s">
        <v>56</v>
      </c>
      <c r="K2" s="85" t="s">
        <v>59</v>
      </c>
      <c r="L2" s="85" t="s">
        <v>58</v>
      </c>
      <c r="M2" s="84" t="s">
        <v>22</v>
      </c>
    </row>
    <row r="3" spans="1:13" x14ac:dyDescent="0.25">
      <c r="B3" s="88">
        <v>0.24287800000000001</v>
      </c>
      <c r="C3" s="83">
        <v>0.22287799999999999</v>
      </c>
      <c r="D3" s="83">
        <v>0.16067100000000001</v>
      </c>
      <c r="E3" s="79">
        <f t="shared" ref="E3:E12" si="0">ROUND((B3-D3-0.02)*1000, 0)</f>
        <v>62</v>
      </c>
      <c r="F3" s="85">
        <v>2</v>
      </c>
      <c r="G3" s="2"/>
      <c r="H3" s="2"/>
      <c r="I3" s="88">
        <v>0.24311199999999999</v>
      </c>
      <c r="J3" s="83">
        <v>0.223112</v>
      </c>
      <c r="K3" s="83">
        <v>0.167653</v>
      </c>
      <c r="L3" s="79">
        <f t="shared" ref="L3:L12" si="1">ROUND((I3-K3-0.02)*1000, 0)</f>
        <v>55</v>
      </c>
      <c r="M3" s="85">
        <v>2</v>
      </c>
    </row>
    <row r="4" spans="1:13" x14ac:dyDescent="0.25">
      <c r="B4" s="103">
        <v>0.24296999999999999</v>
      </c>
      <c r="C4" s="2">
        <v>0.22297</v>
      </c>
      <c r="D4" s="2">
        <v>0.13977300000000001</v>
      </c>
      <c r="E4" s="79">
        <f t="shared" si="0"/>
        <v>83</v>
      </c>
      <c r="F4" s="85">
        <v>3</v>
      </c>
      <c r="G4" s="2"/>
      <c r="H4" s="2"/>
      <c r="I4" s="103">
        <v>0.27767999999999998</v>
      </c>
      <c r="J4" s="2">
        <v>0.25768000000000002</v>
      </c>
      <c r="K4" s="2">
        <v>0.18842</v>
      </c>
      <c r="L4" s="79">
        <f t="shared" si="1"/>
        <v>69</v>
      </c>
      <c r="M4" s="85">
        <v>3</v>
      </c>
    </row>
    <row r="5" spans="1:13" x14ac:dyDescent="0.25">
      <c r="B5" s="103">
        <v>0.27098299999999997</v>
      </c>
      <c r="C5" s="2">
        <v>0.25098300000000001</v>
      </c>
      <c r="D5" s="2">
        <v>0.174544</v>
      </c>
      <c r="E5" s="79">
        <f t="shared" si="0"/>
        <v>76</v>
      </c>
      <c r="F5" s="85">
        <v>9</v>
      </c>
      <c r="G5" s="2"/>
      <c r="H5" s="2"/>
      <c r="I5" s="103">
        <v>0.26378699999999999</v>
      </c>
      <c r="J5" s="2">
        <v>0.243787</v>
      </c>
      <c r="K5" s="2">
        <v>0.167654</v>
      </c>
      <c r="L5" s="79">
        <f t="shared" si="1"/>
        <v>76</v>
      </c>
      <c r="M5" s="85">
        <v>10</v>
      </c>
    </row>
    <row r="6" spans="1:13" x14ac:dyDescent="0.25">
      <c r="B6" s="103">
        <v>0.26390400000000003</v>
      </c>
      <c r="C6" s="2">
        <v>0.24390400000000001</v>
      </c>
      <c r="D6" s="2">
        <v>0.174511</v>
      </c>
      <c r="E6" s="79">
        <f t="shared" si="0"/>
        <v>69</v>
      </c>
      <c r="F6" s="85">
        <v>6</v>
      </c>
      <c r="G6" s="2"/>
      <c r="H6" s="2"/>
      <c r="I6" s="103">
        <v>0.25697199999999998</v>
      </c>
      <c r="J6" s="2">
        <v>0.23697199999999999</v>
      </c>
      <c r="K6" s="2">
        <v>0.19537099999999999</v>
      </c>
      <c r="L6" s="79">
        <f t="shared" si="1"/>
        <v>42</v>
      </c>
      <c r="M6" s="85">
        <v>3</v>
      </c>
    </row>
    <row r="7" spans="1:13" x14ac:dyDescent="0.25">
      <c r="B7" s="103">
        <v>0.31962099999999999</v>
      </c>
      <c r="C7" s="2">
        <v>0.29962100000000003</v>
      </c>
      <c r="D7" s="2">
        <v>0.24427199999999999</v>
      </c>
      <c r="E7" s="79">
        <f t="shared" si="0"/>
        <v>55</v>
      </c>
      <c r="F7" s="85">
        <v>2</v>
      </c>
      <c r="G7" s="2"/>
      <c r="H7" s="2"/>
      <c r="I7" s="103">
        <v>0.27049600000000001</v>
      </c>
      <c r="J7" s="2">
        <v>0.25049500000000002</v>
      </c>
      <c r="K7" s="2">
        <v>0.18136099999999999</v>
      </c>
      <c r="L7" s="79">
        <f t="shared" si="1"/>
        <v>69</v>
      </c>
      <c r="M7" s="85">
        <v>3</v>
      </c>
    </row>
    <row r="8" spans="1:13" x14ac:dyDescent="0.25">
      <c r="B8" s="103">
        <v>0.243087</v>
      </c>
      <c r="C8" s="2">
        <v>0.22308700000000001</v>
      </c>
      <c r="D8" s="2">
        <v>0.17453099999999999</v>
      </c>
      <c r="E8" s="79">
        <f t="shared" si="0"/>
        <v>49</v>
      </c>
      <c r="F8" s="85">
        <v>11</v>
      </c>
      <c r="G8" s="2"/>
      <c r="H8" s="2"/>
      <c r="I8" s="103">
        <v>0.222305</v>
      </c>
      <c r="J8" s="2">
        <v>0.20230500000000001</v>
      </c>
      <c r="K8" s="2">
        <v>0.16070300000000001</v>
      </c>
      <c r="L8" s="79">
        <f t="shared" si="1"/>
        <v>42</v>
      </c>
      <c r="M8" s="85">
        <v>10</v>
      </c>
    </row>
    <row r="9" spans="1:13" x14ac:dyDescent="0.25">
      <c r="B9" s="103">
        <v>0.25700400000000001</v>
      </c>
      <c r="C9" s="2">
        <v>0.23700399999999999</v>
      </c>
      <c r="D9" s="2">
        <v>0.18146999999999999</v>
      </c>
      <c r="E9" s="79">
        <f t="shared" si="0"/>
        <v>56</v>
      </c>
      <c r="F9" s="85">
        <v>6</v>
      </c>
      <c r="G9" s="2"/>
      <c r="H9" s="2"/>
      <c r="I9" s="103">
        <v>0.21532799999999999</v>
      </c>
      <c r="J9" s="2">
        <v>0.195328</v>
      </c>
      <c r="K9" s="2">
        <v>0.160634</v>
      </c>
      <c r="L9" s="79">
        <f t="shared" si="1"/>
        <v>35</v>
      </c>
      <c r="M9" s="85">
        <v>10</v>
      </c>
    </row>
    <row r="10" spans="1:13" x14ac:dyDescent="0.25">
      <c r="B10" s="103">
        <v>0.26395299999999999</v>
      </c>
      <c r="C10" s="2">
        <v>0.243953</v>
      </c>
      <c r="D10" s="2">
        <v>0.17464099999999999</v>
      </c>
      <c r="E10" s="79">
        <f t="shared" si="0"/>
        <v>69</v>
      </c>
      <c r="F10" s="85">
        <v>10</v>
      </c>
      <c r="G10" s="2"/>
      <c r="H10" s="2"/>
      <c r="I10" s="103">
        <v>0.27769899999999997</v>
      </c>
      <c r="J10" s="2">
        <v>0.25769900000000001</v>
      </c>
      <c r="K10" s="2">
        <v>0.19539599999999999</v>
      </c>
      <c r="L10" s="79">
        <f t="shared" si="1"/>
        <v>62</v>
      </c>
      <c r="M10" s="85">
        <v>2</v>
      </c>
    </row>
    <row r="11" spans="1:13" x14ac:dyDescent="0.25">
      <c r="B11" s="103">
        <v>0.270951</v>
      </c>
      <c r="C11" s="2">
        <v>0.25095099999999998</v>
      </c>
      <c r="D11" s="2">
        <v>0.18149499999999999</v>
      </c>
      <c r="E11" s="79">
        <f t="shared" si="0"/>
        <v>69</v>
      </c>
      <c r="F11" s="85">
        <v>10</v>
      </c>
      <c r="G11" s="2"/>
      <c r="H11" s="2"/>
      <c r="I11" s="103">
        <v>0.26384800000000003</v>
      </c>
      <c r="J11" s="2">
        <v>0.24384800000000001</v>
      </c>
      <c r="K11" s="2">
        <v>0.19559399999999999</v>
      </c>
      <c r="L11" s="79">
        <f t="shared" si="1"/>
        <v>48</v>
      </c>
      <c r="M11" s="85">
        <v>11</v>
      </c>
    </row>
    <row r="12" spans="1:13" x14ac:dyDescent="0.25">
      <c r="B12" s="101">
        <v>0.25012299999999998</v>
      </c>
      <c r="C12" s="81">
        <v>0.23012299999999999</v>
      </c>
      <c r="D12" s="81">
        <v>0.17468800000000001</v>
      </c>
      <c r="E12" s="79">
        <f t="shared" si="0"/>
        <v>55</v>
      </c>
      <c r="F12" s="85">
        <v>4</v>
      </c>
      <c r="G12" s="2"/>
      <c r="H12" s="2"/>
      <c r="I12" s="101">
        <v>0.25009999999999999</v>
      </c>
      <c r="J12" s="81">
        <v>0.2301</v>
      </c>
      <c r="K12" s="81">
        <v>0.17468</v>
      </c>
      <c r="L12" s="79">
        <f t="shared" si="1"/>
        <v>55</v>
      </c>
      <c r="M12" s="85">
        <v>10</v>
      </c>
    </row>
    <row r="13" spans="1:13" x14ac:dyDescent="0.25">
      <c r="A13" s="75"/>
      <c r="B13" s="2"/>
      <c r="C13" s="2"/>
      <c r="D13" s="2"/>
      <c r="E13" s="2"/>
      <c r="F13" s="2"/>
      <c r="G13" s="2"/>
      <c r="H13" s="2"/>
      <c r="I13" s="2"/>
      <c r="J13" s="2"/>
      <c r="K13" s="2"/>
      <c r="L13" s="2"/>
      <c r="M13" s="2"/>
    </row>
    <row r="14" spans="1:13" x14ac:dyDescent="0.25">
      <c r="A14" s="75" t="s">
        <v>21</v>
      </c>
      <c r="B14">
        <f>AVERAGE(B3:B12)</f>
        <v>0.26254739999999999</v>
      </c>
      <c r="C14" s="2">
        <f>AVERAGE(C3:C12)</f>
        <v>0.2425474</v>
      </c>
      <c r="D14" s="2">
        <f>AVERAGE(D3:D12)</f>
        <v>0.17805960000000001</v>
      </c>
      <c r="E14" s="2">
        <f>AVERAGE(E3:E12)</f>
        <v>64.3</v>
      </c>
      <c r="F14" s="2">
        <f>AVERAGE(F3:F12)</f>
        <v>6.3</v>
      </c>
      <c r="G14" s="2"/>
      <c r="H14" s="2"/>
      <c r="I14" s="2">
        <f>AVERAGE(I3:I12)</f>
        <v>0.25413269999999999</v>
      </c>
      <c r="J14" s="2">
        <f>AVERAGE(J3:J12)</f>
        <v>0.2341326</v>
      </c>
      <c r="K14" s="2">
        <f>AVERAGE(K3:K12)</f>
        <v>0.17874659999999998</v>
      </c>
      <c r="L14" s="2">
        <f>AVERAGE(L3:L12)</f>
        <v>55.3</v>
      </c>
      <c r="M14" s="2">
        <f>AVERAGE(M3:M12)</f>
        <v>6.4</v>
      </c>
    </row>
    <row r="15" spans="1:13" ht="33.75" customHeight="1" x14ac:dyDescent="0.25">
      <c r="A15" s="77" t="s">
        <v>30</v>
      </c>
      <c r="B15">
        <f>STDEV(B3:B12)</f>
        <v>2.2941843833678425E-2</v>
      </c>
      <c r="C15" s="2">
        <f>_xlfn.STDEV.P(C3:C12)</f>
        <v>2.1764544071493901E-2</v>
      </c>
      <c r="D15" s="2">
        <f>_xlfn.STDEV.P(D3:D12)</f>
        <v>2.4972383547430883E-2</v>
      </c>
      <c r="E15" s="2">
        <f>_xlfn.STDEV.P(E3:E12)</f>
        <v>10.169070754006976</v>
      </c>
      <c r="F15" s="2">
        <f>_xlfn.STDEV.P(F3:F12)</f>
        <v>3.3181320046074116</v>
      </c>
      <c r="G15" s="2"/>
      <c r="H15" s="2"/>
      <c r="I15" s="2">
        <f>STDEV(I3:I12)</f>
        <v>2.167892815641749E-2</v>
      </c>
      <c r="J15" s="2">
        <f>_xlfn.STDEV.P(J3:J12)</f>
        <v>2.0566357500539569E-2</v>
      </c>
      <c r="K15" s="2">
        <f>_xlfn.STDEV.P(K3:K12)</f>
        <v>1.3616558259707182E-2</v>
      </c>
      <c r="L15" s="2">
        <f>_xlfn.STDEV.P(L3:L12)</f>
        <v>12.915494570476191</v>
      </c>
      <c r="M15" s="2">
        <f>_xlfn.STDEV.P(M3:M12)</f>
        <v>3.8262252939417984</v>
      </c>
    </row>
    <row r="16" spans="1:13" ht="33.75" customHeight="1" x14ac:dyDescent="0.25">
      <c r="A16" s="124" t="s">
        <v>31</v>
      </c>
      <c r="B16" s="76">
        <f>(B15/B14)*100</f>
        <v>8.7381721676460806</v>
      </c>
      <c r="C16" s="2"/>
      <c r="D16" s="2"/>
      <c r="E16" s="2"/>
      <c r="F16" s="2"/>
      <c r="G16" s="2"/>
      <c r="H16" s="2"/>
      <c r="I16" s="76">
        <f>(I15/I14)*100</f>
        <v>8.5305543743160523</v>
      </c>
      <c r="J16" s="2"/>
      <c r="K16" s="2"/>
      <c r="L16" s="2"/>
      <c r="M16" s="2"/>
    </row>
    <row r="17" spans="1:13" x14ac:dyDescent="0.25">
      <c r="A17" s="75" t="s">
        <v>20</v>
      </c>
      <c r="B17" s="2"/>
      <c r="C17" s="2"/>
      <c r="D17" s="2"/>
      <c r="E17" s="2">
        <f>_xlfn.MODE.SNGL(E3:E12)</f>
        <v>69</v>
      </c>
      <c r="F17" s="2"/>
      <c r="G17" s="2"/>
      <c r="H17" s="2"/>
      <c r="I17" s="2"/>
      <c r="J17" s="2"/>
      <c r="K17" s="2"/>
      <c r="L17" s="2">
        <f>_xlfn.MODE.SNGL(L3:L12)</f>
        <v>55</v>
      </c>
      <c r="M17" s="2"/>
    </row>
    <row r="18" spans="1:13" x14ac:dyDescent="0.25">
      <c r="B18" s="2"/>
      <c r="C18" s="2"/>
      <c r="D18" s="2"/>
      <c r="E18" s="2"/>
      <c r="F18" s="2"/>
      <c r="G18" s="2"/>
      <c r="H18" s="2"/>
      <c r="I18" s="2"/>
      <c r="J18" s="2"/>
      <c r="K18" s="2"/>
      <c r="L18" s="2"/>
      <c r="M18" s="2"/>
    </row>
    <row r="19" spans="1:13" x14ac:dyDescent="0.25">
      <c r="A19" s="75" t="s">
        <v>19</v>
      </c>
      <c r="B19" s="2">
        <v>1</v>
      </c>
      <c r="C19" s="2"/>
      <c r="D19" s="2"/>
      <c r="E19" s="2"/>
      <c r="F19" s="2"/>
      <c r="G19" s="2"/>
      <c r="H19" s="2"/>
      <c r="I19" s="2">
        <v>1</v>
      </c>
      <c r="J19" s="2"/>
      <c r="K19" s="2"/>
      <c r="L19" s="2"/>
      <c r="M19" s="2"/>
    </row>
  </sheetData>
  <mergeCells count="2">
    <mergeCell ref="B1:F1"/>
    <mergeCell ref="I1:M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BC88-9C79-40E5-BBD0-25CF8A082AF9}">
  <dimension ref="A1:M19"/>
  <sheetViews>
    <sheetView zoomScale="115" zoomScaleNormal="115" workbookViewId="0">
      <selection activeCell="K2" sqref="K2"/>
    </sheetView>
  </sheetViews>
  <sheetFormatPr defaultColWidth="9.140625" defaultRowHeight="15" x14ac:dyDescent="0.25"/>
  <cols>
    <col min="1" max="1" width="11.7109375" style="2" customWidth="1"/>
    <col min="2" max="2" width="10.42578125" style="2" customWidth="1"/>
    <col min="3" max="8" width="9.140625" style="2"/>
    <col min="9" max="9" width="10.140625" style="2" customWidth="1"/>
    <col min="10" max="16384" width="9.140625" style="2"/>
  </cols>
  <sheetData>
    <row r="1" spans="1:13" x14ac:dyDescent="0.25">
      <c r="B1" s="270" t="s">
        <v>26</v>
      </c>
      <c r="C1" s="271"/>
      <c r="D1" s="271"/>
      <c r="E1" s="271"/>
      <c r="F1" s="272"/>
      <c r="I1" s="267" t="s">
        <v>25</v>
      </c>
      <c r="J1" s="268"/>
      <c r="K1" s="268"/>
      <c r="L1" s="268"/>
      <c r="M1" s="269"/>
    </row>
    <row r="2" spans="1:13" x14ac:dyDescent="0.25">
      <c r="B2" s="85" t="s">
        <v>45</v>
      </c>
      <c r="C2" s="85" t="s">
        <v>56</v>
      </c>
      <c r="D2" s="85" t="s">
        <v>59</v>
      </c>
      <c r="E2" s="85" t="s">
        <v>58</v>
      </c>
      <c r="F2" s="84" t="s">
        <v>22</v>
      </c>
      <c r="I2" s="85" t="s">
        <v>45</v>
      </c>
      <c r="J2" s="85" t="s">
        <v>56</v>
      </c>
      <c r="K2" s="85" t="s">
        <v>59</v>
      </c>
      <c r="L2" s="85" t="s">
        <v>58</v>
      </c>
      <c r="M2" s="84" t="s">
        <v>22</v>
      </c>
    </row>
    <row r="3" spans="1:13" x14ac:dyDescent="0.25">
      <c r="B3" s="111">
        <v>0.27782899999999999</v>
      </c>
      <c r="C3" s="83">
        <v>0.25782899999999997</v>
      </c>
      <c r="D3" s="83">
        <v>0.188471</v>
      </c>
      <c r="E3" s="79">
        <f t="shared" ref="E3:E12" si="0">ROUND((B3-D3-0.02)*1000, 0)</f>
        <v>69</v>
      </c>
      <c r="F3" s="85">
        <v>2</v>
      </c>
      <c r="I3" s="111">
        <v>0.29875099999999999</v>
      </c>
      <c r="J3" s="83">
        <v>0.27875100000000003</v>
      </c>
      <c r="K3" s="83">
        <v>0.21624499999999999</v>
      </c>
      <c r="L3" s="79">
        <f t="shared" ref="L3:L12" si="1">ROUND((I3-K3-0.02)*1000, 0)</f>
        <v>63</v>
      </c>
      <c r="M3" s="85">
        <v>2</v>
      </c>
    </row>
    <row r="4" spans="1:13" x14ac:dyDescent="0.25">
      <c r="B4" s="108">
        <v>0.25006499999999998</v>
      </c>
      <c r="C4" s="2">
        <v>0.23006499999999999</v>
      </c>
      <c r="D4" s="2">
        <v>0.16069600000000001</v>
      </c>
      <c r="E4" s="79">
        <f t="shared" si="0"/>
        <v>69</v>
      </c>
      <c r="F4" s="85">
        <v>3</v>
      </c>
      <c r="I4" s="108">
        <v>0.24285300000000001</v>
      </c>
      <c r="J4" s="2">
        <v>0.222853</v>
      </c>
      <c r="K4" s="2">
        <v>0.160659</v>
      </c>
      <c r="L4" s="79">
        <f t="shared" si="1"/>
        <v>62</v>
      </c>
      <c r="M4" s="85">
        <v>7</v>
      </c>
    </row>
    <row r="5" spans="1:13" x14ac:dyDescent="0.25">
      <c r="B5" s="108">
        <v>0.24986800000000001</v>
      </c>
      <c r="C5" s="2">
        <v>0.22986799999999999</v>
      </c>
      <c r="D5" s="2">
        <v>0.160744</v>
      </c>
      <c r="E5" s="79">
        <f t="shared" si="0"/>
        <v>69</v>
      </c>
      <c r="F5" s="85">
        <v>9</v>
      </c>
      <c r="I5" s="108">
        <v>0.34015899999999999</v>
      </c>
      <c r="J5" s="2">
        <v>0.32015900000000003</v>
      </c>
      <c r="K5" s="2">
        <v>0.25791799999999998</v>
      </c>
      <c r="L5" s="79">
        <f t="shared" si="1"/>
        <v>62</v>
      </c>
      <c r="M5" s="85">
        <v>2</v>
      </c>
    </row>
    <row r="6" spans="1:13" x14ac:dyDescent="0.25">
      <c r="B6" s="108">
        <v>0.243171</v>
      </c>
      <c r="C6" s="2">
        <v>0.22317100000000001</v>
      </c>
      <c r="D6" s="2">
        <v>0.16067100000000001</v>
      </c>
      <c r="E6" s="79">
        <f t="shared" si="0"/>
        <v>63</v>
      </c>
      <c r="F6" s="85">
        <v>6</v>
      </c>
      <c r="I6" s="108">
        <v>0.222111</v>
      </c>
      <c r="J6" s="2">
        <v>0.20211100000000001</v>
      </c>
      <c r="K6" s="2">
        <v>0.167548</v>
      </c>
      <c r="L6" s="79">
        <f t="shared" si="1"/>
        <v>35</v>
      </c>
      <c r="M6" s="85">
        <v>10</v>
      </c>
    </row>
    <row r="7" spans="1:13" x14ac:dyDescent="0.25">
      <c r="B7" s="108">
        <v>0.29176800000000003</v>
      </c>
      <c r="C7" s="2">
        <v>0.27176800000000001</v>
      </c>
      <c r="D7" s="2">
        <v>0.216334</v>
      </c>
      <c r="E7" s="79">
        <f t="shared" si="0"/>
        <v>55</v>
      </c>
      <c r="F7" s="85">
        <v>2</v>
      </c>
      <c r="I7" s="108">
        <v>0.229154</v>
      </c>
      <c r="J7" s="2">
        <v>0.20915500000000001</v>
      </c>
      <c r="K7" s="2">
        <v>0.167633</v>
      </c>
      <c r="L7" s="79">
        <f t="shared" si="1"/>
        <v>42</v>
      </c>
      <c r="M7" s="85">
        <v>5</v>
      </c>
    </row>
    <row r="8" spans="1:13" x14ac:dyDescent="0.25">
      <c r="B8" s="108">
        <v>0.31254500000000002</v>
      </c>
      <c r="C8" s="2">
        <v>0.292545</v>
      </c>
      <c r="D8" s="2">
        <v>0.20927499999999999</v>
      </c>
      <c r="E8" s="79">
        <f t="shared" si="0"/>
        <v>83</v>
      </c>
      <c r="F8" s="85">
        <v>11</v>
      </c>
      <c r="I8" s="108">
        <v>0.215305</v>
      </c>
      <c r="J8" s="2">
        <v>0.19530500000000001</v>
      </c>
      <c r="K8" s="2">
        <v>0.15368200000000001</v>
      </c>
      <c r="L8" s="79">
        <f t="shared" si="1"/>
        <v>42</v>
      </c>
      <c r="M8" s="85">
        <v>8</v>
      </c>
    </row>
    <row r="9" spans="1:13" x14ac:dyDescent="0.25">
      <c r="B9" s="108">
        <v>0.22917899999999999</v>
      </c>
      <c r="C9" s="2">
        <v>0.209179</v>
      </c>
      <c r="D9" s="2">
        <v>0.153665</v>
      </c>
      <c r="E9" s="79">
        <f t="shared" si="0"/>
        <v>56</v>
      </c>
      <c r="F9" s="85">
        <v>6</v>
      </c>
      <c r="I9" s="108">
        <v>0.23610999999999999</v>
      </c>
      <c r="J9" s="2">
        <v>0.21611</v>
      </c>
      <c r="K9" s="2">
        <v>0.15381400000000001</v>
      </c>
      <c r="L9" s="79">
        <f t="shared" si="1"/>
        <v>62</v>
      </c>
      <c r="M9" s="85">
        <v>9</v>
      </c>
    </row>
    <row r="10" spans="1:13" x14ac:dyDescent="0.25">
      <c r="B10" s="108">
        <v>0.22925699999999999</v>
      </c>
      <c r="C10" s="2">
        <v>0.209257</v>
      </c>
      <c r="D10" s="2">
        <v>0.15378700000000001</v>
      </c>
      <c r="E10" s="79">
        <f t="shared" si="0"/>
        <v>55</v>
      </c>
      <c r="F10" s="85">
        <v>10</v>
      </c>
      <c r="I10" s="108">
        <v>0.215228</v>
      </c>
      <c r="J10" s="2">
        <v>0.19522800000000001</v>
      </c>
      <c r="K10" s="2">
        <v>0.16068099999999999</v>
      </c>
      <c r="L10" s="79">
        <f t="shared" si="1"/>
        <v>35</v>
      </c>
      <c r="M10" s="85">
        <v>5</v>
      </c>
    </row>
    <row r="11" spans="1:13" x14ac:dyDescent="0.25">
      <c r="B11" s="108">
        <v>0.23597499999999999</v>
      </c>
      <c r="C11" s="2">
        <v>0.215975</v>
      </c>
      <c r="D11" s="2">
        <v>0.15371000000000001</v>
      </c>
      <c r="E11" s="79">
        <f t="shared" si="0"/>
        <v>62</v>
      </c>
      <c r="F11" s="85">
        <v>10</v>
      </c>
      <c r="I11" s="108">
        <v>0.23619899999999999</v>
      </c>
      <c r="J11" s="2">
        <v>0.216199</v>
      </c>
      <c r="K11" s="2">
        <v>0.16764799999999999</v>
      </c>
      <c r="L11" s="79">
        <f t="shared" si="1"/>
        <v>49</v>
      </c>
      <c r="M11" s="85">
        <v>6</v>
      </c>
    </row>
    <row r="12" spans="1:13" x14ac:dyDescent="0.25">
      <c r="B12" s="105">
        <v>0.30547099999999999</v>
      </c>
      <c r="C12" s="81">
        <v>0.28547099999999997</v>
      </c>
      <c r="D12" s="81">
        <v>0.21620500000000001</v>
      </c>
      <c r="E12" s="79">
        <f t="shared" si="0"/>
        <v>69</v>
      </c>
      <c r="F12" s="85">
        <v>4</v>
      </c>
      <c r="I12" s="105">
        <v>0.22228800000000001</v>
      </c>
      <c r="J12" s="81">
        <v>0.202288</v>
      </c>
      <c r="K12" s="81">
        <v>0.17461699999999999</v>
      </c>
      <c r="L12" s="79">
        <f t="shared" si="1"/>
        <v>28</v>
      </c>
      <c r="M12" s="85">
        <v>9</v>
      </c>
    </row>
    <row r="13" spans="1:13" x14ac:dyDescent="0.25">
      <c r="A13" s="120"/>
    </row>
    <row r="14" spans="1:13" x14ac:dyDescent="0.25">
      <c r="A14" s="75" t="s">
        <v>21</v>
      </c>
      <c r="B14">
        <f>AVERAGE(B3:B12)</f>
        <v>0.26251279999999999</v>
      </c>
      <c r="C14" s="2">
        <f>AVERAGE(C3:C12)</f>
        <v>0.2425128</v>
      </c>
      <c r="D14" s="2">
        <f>AVERAGE(D3:D12)</f>
        <v>0.17735580000000001</v>
      </c>
      <c r="E14" s="2">
        <f>AVERAGE(E3:E12)</f>
        <v>65</v>
      </c>
      <c r="F14" s="2">
        <f>AVERAGE(F3:F12)</f>
        <v>6.3</v>
      </c>
      <c r="I14" s="2">
        <f>AVERAGE(I3:I12)</f>
        <v>0.2458158</v>
      </c>
      <c r="J14" s="2">
        <f>AVERAGE(J3:J12)</f>
        <v>0.22581589999999996</v>
      </c>
      <c r="K14" s="2">
        <f>AVERAGE(K3:K12)</f>
        <v>0.17804450000000002</v>
      </c>
      <c r="L14" s="2">
        <f>AVERAGE(L3:L12)</f>
        <v>48</v>
      </c>
      <c r="M14" s="2">
        <f>AVERAGE(M3:M12)</f>
        <v>6.3</v>
      </c>
    </row>
    <row r="15" spans="1:13" x14ac:dyDescent="0.25">
      <c r="A15" s="77" t="s">
        <v>30</v>
      </c>
      <c r="B15">
        <f>STDEV(B3:B12)</f>
        <v>3.1709392049955779E-2</v>
      </c>
      <c r="C15" s="2">
        <f>_xlfn.STDEV.P(C3:C12)</f>
        <v>3.0082170629128498E-2</v>
      </c>
      <c r="D15" s="2">
        <f>_xlfn.STDEV.P(D3:D12)</f>
        <v>2.5843167370893178E-2</v>
      </c>
      <c r="E15" s="2">
        <f>_xlfn.STDEV.P(E3:E12)</f>
        <v>8.2583291288250322</v>
      </c>
      <c r="F15" s="2">
        <f>_xlfn.STDEV.P(F3:F12)</f>
        <v>3.3181320046074116</v>
      </c>
      <c r="I15" s="2">
        <f>STDEV(I3:I12)</f>
        <v>4.1039075262485951E-2</v>
      </c>
      <c r="J15" s="2">
        <f>_xlfn.STDEV.P(J3:J12)</f>
        <v>3.8933042474099427E-2</v>
      </c>
      <c r="K15" s="2">
        <f>_xlfn.STDEV.P(K3:K12)</f>
        <v>3.1562414822855246E-2</v>
      </c>
      <c r="L15" s="2">
        <f>_xlfn.STDEV.P(L3:L12)</f>
        <v>12.743625857659193</v>
      </c>
      <c r="M15" s="2">
        <f>_xlfn.STDEV.P(M3:M12)</f>
        <v>2.6851443164195103</v>
      </c>
    </row>
    <row r="16" spans="1:13" x14ac:dyDescent="0.25">
      <c r="A16" s="124" t="s">
        <v>31</v>
      </c>
      <c r="B16" s="76">
        <f>(B15/B14)*100</f>
        <v>12.079179396187834</v>
      </c>
      <c r="I16" s="76">
        <f>(I15/I14)*100</f>
        <v>16.695051848776991</v>
      </c>
    </row>
    <row r="17" spans="1:12" x14ac:dyDescent="0.25">
      <c r="A17" s="120" t="s">
        <v>20</v>
      </c>
      <c r="E17" s="119">
        <f>_xlfn.MODE.SNGL(E3:E12)</f>
        <v>69</v>
      </c>
      <c r="L17" s="119">
        <f>_xlfn.MODE.SNGL(L3:L12)</f>
        <v>62</v>
      </c>
    </row>
    <row r="18" spans="1:12" x14ac:dyDescent="0.25">
      <c r="A18" s="120"/>
    </row>
    <row r="19" spans="1:12" x14ac:dyDescent="0.25">
      <c r="A19" s="120" t="s">
        <v>19</v>
      </c>
      <c r="B19" s="85">
        <v>0</v>
      </c>
      <c r="I19" s="85">
        <v>1</v>
      </c>
    </row>
  </sheetData>
  <mergeCells count="2">
    <mergeCell ref="B1:F1"/>
    <mergeCell ref="I1:M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4BB-8A93-4E15-9E84-609051996DF1}">
  <dimension ref="A1:R22"/>
  <sheetViews>
    <sheetView zoomScale="115" zoomScaleNormal="115" workbookViewId="0">
      <selection activeCell="K2" sqref="K2"/>
    </sheetView>
  </sheetViews>
  <sheetFormatPr defaultColWidth="8.85546875" defaultRowHeight="15" x14ac:dyDescent="0.25"/>
  <cols>
    <col min="1" max="1" width="11.42578125" customWidth="1"/>
    <col min="2" max="2" width="12" customWidth="1"/>
    <col min="9" max="9" width="11.85546875" customWidth="1"/>
    <col min="17" max="17" width="5.42578125" customWidth="1"/>
  </cols>
  <sheetData>
    <row r="1" spans="1:18" x14ac:dyDescent="0.25">
      <c r="A1" s="2"/>
      <c r="B1" s="270" t="s">
        <v>26</v>
      </c>
      <c r="C1" s="271"/>
      <c r="D1" s="271"/>
      <c r="E1" s="271"/>
      <c r="F1" s="272"/>
      <c r="G1" s="2"/>
      <c r="H1" s="2"/>
      <c r="I1" s="267" t="s">
        <v>25</v>
      </c>
      <c r="J1" s="268"/>
      <c r="K1" s="268"/>
      <c r="L1" s="268"/>
      <c r="M1" s="269"/>
      <c r="N1" s="2"/>
    </row>
    <row r="2" spans="1:18" x14ac:dyDescent="0.25">
      <c r="A2" s="2"/>
      <c r="B2" s="85" t="s">
        <v>45</v>
      </c>
      <c r="C2" s="85" t="s">
        <v>56</v>
      </c>
      <c r="D2" s="85" t="s">
        <v>59</v>
      </c>
      <c r="E2" s="85" t="s">
        <v>58</v>
      </c>
      <c r="F2" s="84" t="s">
        <v>22</v>
      </c>
      <c r="G2" s="2"/>
      <c r="H2" s="2"/>
      <c r="I2" s="85" t="s">
        <v>45</v>
      </c>
      <c r="J2" s="85" t="s">
        <v>56</v>
      </c>
      <c r="K2" s="85" t="s">
        <v>59</v>
      </c>
      <c r="L2" s="85" t="s">
        <v>58</v>
      </c>
      <c r="M2" s="84" t="s">
        <v>22</v>
      </c>
      <c r="N2" s="2"/>
    </row>
    <row r="3" spans="1:18" x14ac:dyDescent="0.25">
      <c r="A3" s="2"/>
      <c r="B3" s="111">
        <v>0.28617599999999999</v>
      </c>
      <c r="C3" s="83">
        <v>0.26617600000000002</v>
      </c>
      <c r="D3" s="83">
        <v>0.17975099999999999</v>
      </c>
      <c r="E3" s="79">
        <f t="shared" ref="E3:E12" si="0">ROUND((B3-D3-0.02)*1000, 0)</f>
        <v>86</v>
      </c>
      <c r="F3" s="85">
        <v>2</v>
      </c>
      <c r="G3" s="2"/>
      <c r="H3" s="2"/>
      <c r="I3" s="111">
        <v>0.241229</v>
      </c>
      <c r="J3" s="83">
        <v>0.22122900000000001</v>
      </c>
      <c r="K3" s="83">
        <v>0.174792</v>
      </c>
      <c r="L3" s="79">
        <f t="shared" ref="L3:L12" si="1">ROUND((I3-K3-0.02)*1000, 0)</f>
        <v>46</v>
      </c>
      <c r="M3" s="85">
        <v>2</v>
      </c>
      <c r="N3" s="2"/>
    </row>
    <row r="4" spans="1:18" x14ac:dyDescent="0.25">
      <c r="A4" s="2"/>
      <c r="B4" s="108">
        <v>0.26266899999999999</v>
      </c>
      <c r="C4" s="2">
        <v>0.242669</v>
      </c>
      <c r="D4" s="2">
        <v>0.15626699999999999</v>
      </c>
      <c r="E4" s="79">
        <f t="shared" si="0"/>
        <v>86</v>
      </c>
      <c r="F4" s="85">
        <v>3</v>
      </c>
      <c r="G4" s="2"/>
      <c r="H4" s="2"/>
      <c r="I4" s="108">
        <v>0.246615</v>
      </c>
      <c r="J4" s="2">
        <v>0.22661500000000001</v>
      </c>
      <c r="K4" s="2">
        <v>0.14459900000000001</v>
      </c>
      <c r="L4" s="79">
        <f t="shared" si="1"/>
        <v>82</v>
      </c>
      <c r="M4" s="85">
        <v>6</v>
      </c>
      <c r="N4" s="2"/>
      <c r="Q4" s="122">
        <v>1</v>
      </c>
      <c r="R4" s="121">
        <v>0.241229</v>
      </c>
    </row>
    <row r="5" spans="1:18" x14ac:dyDescent="0.25">
      <c r="A5" s="2"/>
      <c r="B5" s="108">
        <v>0.24629799999999999</v>
      </c>
      <c r="C5" s="2">
        <v>0.226298</v>
      </c>
      <c r="D5" s="2">
        <v>0.172544</v>
      </c>
      <c r="E5" s="79">
        <f t="shared" si="0"/>
        <v>54</v>
      </c>
      <c r="F5" s="85">
        <v>9</v>
      </c>
      <c r="G5" s="2"/>
      <c r="H5" s="2"/>
      <c r="I5" s="108">
        <v>0.27002599999999999</v>
      </c>
      <c r="J5" s="2">
        <v>0.25002600000000003</v>
      </c>
      <c r="K5" s="2">
        <v>0.18448100000000001</v>
      </c>
      <c r="L5" s="79">
        <f t="shared" si="1"/>
        <v>66</v>
      </c>
      <c r="M5" s="85">
        <v>2</v>
      </c>
      <c r="N5" s="2"/>
      <c r="Q5" s="122">
        <v>2</v>
      </c>
      <c r="R5" s="121">
        <v>0.246615</v>
      </c>
    </row>
    <row r="6" spans="1:18" x14ac:dyDescent="0.25">
      <c r="A6" s="2"/>
      <c r="B6" s="108">
        <v>0.26301000000000002</v>
      </c>
      <c r="C6" s="2">
        <v>0.24301</v>
      </c>
      <c r="D6" s="2">
        <v>0.16797500000000001</v>
      </c>
      <c r="E6" s="79">
        <f t="shared" si="0"/>
        <v>75</v>
      </c>
      <c r="F6" s="85">
        <v>6</v>
      </c>
      <c r="G6" s="2"/>
      <c r="H6" s="2"/>
      <c r="I6" s="108">
        <v>0.24657100000000001</v>
      </c>
      <c r="J6" s="2">
        <v>0.22657099999999999</v>
      </c>
      <c r="K6" s="2">
        <v>0.16800699999999999</v>
      </c>
      <c r="L6" s="79">
        <f t="shared" si="1"/>
        <v>59</v>
      </c>
      <c r="M6" s="85">
        <v>2</v>
      </c>
      <c r="N6" s="2"/>
      <c r="Q6" s="122">
        <v>3</v>
      </c>
      <c r="R6" s="121">
        <v>0.27002599999999999</v>
      </c>
    </row>
    <row r="7" spans="1:18" x14ac:dyDescent="0.25">
      <c r="A7" s="2"/>
      <c r="B7" s="108">
        <v>0.269347</v>
      </c>
      <c r="C7" s="2">
        <v>0.24934700000000001</v>
      </c>
      <c r="D7" s="2">
        <v>0.17943300000000001</v>
      </c>
      <c r="E7" s="79">
        <f t="shared" si="0"/>
        <v>70</v>
      </c>
      <c r="F7" s="85">
        <v>2</v>
      </c>
      <c r="G7" s="2"/>
      <c r="H7" s="2"/>
      <c r="I7" s="108">
        <v>0.22260199999999999</v>
      </c>
      <c r="J7" s="2">
        <v>0.202602</v>
      </c>
      <c r="K7" s="2">
        <v>0.15704799999999999</v>
      </c>
      <c r="L7" s="79">
        <f t="shared" si="1"/>
        <v>46</v>
      </c>
      <c r="M7" s="85">
        <v>9</v>
      </c>
      <c r="N7" s="2"/>
      <c r="Q7" s="122">
        <v>4</v>
      </c>
      <c r="R7" s="121">
        <v>0.24657100000000001</v>
      </c>
    </row>
    <row r="8" spans="1:18" x14ac:dyDescent="0.25">
      <c r="A8" s="2"/>
      <c r="B8" s="108">
        <v>0.25773499999999999</v>
      </c>
      <c r="C8" s="2">
        <v>0.237735</v>
      </c>
      <c r="D8" s="2">
        <v>0.17941699999999999</v>
      </c>
      <c r="E8" s="79">
        <f t="shared" si="0"/>
        <v>58</v>
      </c>
      <c r="F8" s="85">
        <v>11</v>
      </c>
      <c r="G8" s="2"/>
      <c r="H8" s="2"/>
      <c r="I8" s="108">
        <v>0.27313700000000002</v>
      </c>
      <c r="J8" s="2">
        <v>0.253137</v>
      </c>
      <c r="K8" s="2">
        <v>0.16087299999999999</v>
      </c>
      <c r="L8" s="79">
        <f t="shared" si="1"/>
        <v>92</v>
      </c>
      <c r="M8" s="85">
        <v>3</v>
      </c>
      <c r="N8" s="2"/>
      <c r="Q8" s="122">
        <v>5</v>
      </c>
      <c r="R8" s="121">
        <v>0.22260199999999999</v>
      </c>
    </row>
    <row r="9" spans="1:18" x14ac:dyDescent="0.25">
      <c r="A9" s="2"/>
      <c r="B9" s="108">
        <v>0.35885099999999998</v>
      </c>
      <c r="C9" s="2">
        <v>0.33885100000000001</v>
      </c>
      <c r="D9" s="2">
        <v>0.27347300000000002</v>
      </c>
      <c r="E9" s="79">
        <f t="shared" si="0"/>
        <v>65</v>
      </c>
      <c r="F9" s="85">
        <v>6</v>
      </c>
      <c r="G9" s="2"/>
      <c r="H9" s="2"/>
      <c r="I9" s="108">
        <v>0.24610199999999999</v>
      </c>
      <c r="J9" s="2">
        <v>0.226102</v>
      </c>
      <c r="K9" s="2">
        <v>0.16090299999999999</v>
      </c>
      <c r="L9" s="79">
        <f t="shared" si="1"/>
        <v>65</v>
      </c>
      <c r="M9" s="85">
        <v>5</v>
      </c>
      <c r="N9" s="2"/>
      <c r="Q9" s="122">
        <v>6</v>
      </c>
      <c r="R9" s="121">
        <v>0.27313700000000002</v>
      </c>
    </row>
    <row r="10" spans="1:18" x14ac:dyDescent="0.25">
      <c r="A10" s="2"/>
      <c r="B10" s="108">
        <v>0.26290200000000002</v>
      </c>
      <c r="C10" s="2">
        <v>0.24290200000000001</v>
      </c>
      <c r="D10" s="2">
        <v>0.16781299999999999</v>
      </c>
      <c r="E10" s="79">
        <f t="shared" si="0"/>
        <v>75</v>
      </c>
      <c r="F10" s="85">
        <v>10</v>
      </c>
      <c r="G10" s="2"/>
      <c r="H10" s="2"/>
      <c r="I10" s="108">
        <v>0.25123499999999999</v>
      </c>
      <c r="J10" s="2">
        <v>0.231235</v>
      </c>
      <c r="K10" s="2">
        <v>0.167853</v>
      </c>
      <c r="L10" s="79">
        <f t="shared" si="1"/>
        <v>63</v>
      </c>
      <c r="M10" s="85">
        <v>6</v>
      </c>
      <c r="N10" s="2"/>
      <c r="Q10" s="122">
        <v>7</v>
      </c>
      <c r="R10" s="121">
        <v>0.24610199999999999</v>
      </c>
    </row>
    <row r="11" spans="1:18" x14ac:dyDescent="0.25">
      <c r="A11" s="2"/>
      <c r="B11" s="108">
        <v>0.25071900000000003</v>
      </c>
      <c r="C11" s="2">
        <v>0.23071900000000001</v>
      </c>
      <c r="D11" s="2">
        <v>0.149121</v>
      </c>
      <c r="E11" s="79">
        <f t="shared" si="0"/>
        <v>82</v>
      </c>
      <c r="F11" s="85">
        <v>10</v>
      </c>
      <c r="G11" s="2"/>
      <c r="H11" s="2"/>
      <c r="I11" s="108">
        <v>0.257994</v>
      </c>
      <c r="J11" s="2">
        <v>0.23799400000000001</v>
      </c>
      <c r="K11" s="2">
        <v>0.156197</v>
      </c>
      <c r="L11" s="79">
        <f t="shared" si="1"/>
        <v>82</v>
      </c>
      <c r="M11" s="85">
        <v>7</v>
      </c>
      <c r="N11" s="2"/>
      <c r="Q11" s="122">
        <v>8</v>
      </c>
      <c r="R11" s="121">
        <v>0.25123499999999999</v>
      </c>
    </row>
    <row r="12" spans="1:18" x14ac:dyDescent="0.25">
      <c r="A12" s="2"/>
      <c r="B12" s="105">
        <v>0.31181900000000001</v>
      </c>
      <c r="C12" s="81">
        <v>0.291819</v>
      </c>
      <c r="D12" s="81">
        <v>0.22634599999999999</v>
      </c>
      <c r="E12" s="79">
        <f t="shared" si="0"/>
        <v>65</v>
      </c>
      <c r="F12" s="85">
        <v>4</v>
      </c>
      <c r="G12" s="2"/>
      <c r="H12" s="2"/>
      <c r="I12" s="105">
        <v>0.25808399999999998</v>
      </c>
      <c r="J12" s="81">
        <v>0.23808399999999999</v>
      </c>
      <c r="K12" s="81">
        <v>0.20324900000000001</v>
      </c>
      <c r="L12" s="79">
        <f t="shared" si="1"/>
        <v>35</v>
      </c>
      <c r="M12" s="85">
        <v>2</v>
      </c>
      <c r="N12" s="2"/>
      <c r="Q12" s="122">
        <v>9</v>
      </c>
      <c r="R12" s="121">
        <v>0.257994</v>
      </c>
    </row>
    <row r="13" spans="1:18" x14ac:dyDescent="0.25">
      <c r="A13" s="120"/>
      <c r="B13" s="2"/>
      <c r="C13" s="2"/>
      <c r="D13" s="2"/>
      <c r="E13" s="2"/>
      <c r="F13" s="2"/>
      <c r="G13" s="2"/>
      <c r="H13" s="2"/>
      <c r="I13" s="2"/>
      <c r="J13" s="2"/>
      <c r="K13" s="2"/>
      <c r="L13" s="2"/>
      <c r="M13" s="2"/>
      <c r="N13" s="2"/>
      <c r="Q13" s="122">
        <v>10</v>
      </c>
      <c r="R13" s="121">
        <v>0.25808399999999998</v>
      </c>
    </row>
    <row r="14" spans="1:18" x14ac:dyDescent="0.25">
      <c r="A14" s="75" t="s">
        <v>21</v>
      </c>
      <c r="B14">
        <f>AVERAGE(B3:B12)</f>
        <v>0.27695260000000005</v>
      </c>
      <c r="C14" s="2">
        <f>AVERAGE(C3:C12)</f>
        <v>0.25695260000000003</v>
      </c>
      <c r="D14" s="2">
        <f>AVERAGE(D3:D12)</f>
        <v>0.18521399999999999</v>
      </c>
      <c r="E14" s="2">
        <f>AVERAGE(E3:E12)</f>
        <v>71.599999999999994</v>
      </c>
      <c r="F14" s="2">
        <f>AVERAGE(F3:F12)</f>
        <v>6.3</v>
      </c>
      <c r="G14" s="2"/>
      <c r="H14" s="2"/>
      <c r="I14" s="2">
        <f>AVERAGE(I3:I12)</f>
        <v>0.25135950000000007</v>
      </c>
      <c r="J14" s="2">
        <f>AVERAGE(J3:J12)</f>
        <v>0.23135950000000002</v>
      </c>
      <c r="K14" s="2">
        <f>AVERAGE(K3:K12)</f>
        <v>0.16780020000000001</v>
      </c>
      <c r="L14" s="2">
        <f>AVERAGE(L3:L12)</f>
        <v>63.6</v>
      </c>
      <c r="M14" s="2">
        <f>AVERAGE(M3:M12)</f>
        <v>4.4000000000000004</v>
      </c>
      <c r="N14" s="2"/>
    </row>
    <row r="15" spans="1:18" x14ac:dyDescent="0.25">
      <c r="A15" s="77" t="s">
        <v>30</v>
      </c>
      <c r="B15">
        <f>STDEV(B3:B12)</f>
        <v>3.4414126838326432E-2</v>
      </c>
      <c r="C15" s="2">
        <f>_xlfn.STDEV.P(C3:C12)</f>
        <v>3.2648107348512423E-2</v>
      </c>
      <c r="D15" s="2">
        <f>_xlfn.STDEV.P(D3:D12)</f>
        <v>3.5326339074407409E-2</v>
      </c>
      <c r="E15" s="2">
        <f>_xlfn.STDEV.P(E3:E12)</f>
        <v>10.63202708800161</v>
      </c>
      <c r="F15" s="2">
        <f>_xlfn.STDEV.P(F3:F12)</f>
        <v>3.3181320046074116</v>
      </c>
      <c r="G15" s="2"/>
      <c r="H15" s="2"/>
      <c r="I15" s="2">
        <f>STDEV(I3:I12)</f>
        <v>1.4585574587775265E-2</v>
      </c>
      <c r="J15" s="2">
        <f>_xlfn.STDEV.P(J3:J12)</f>
        <v>1.3837091003892403E-2</v>
      </c>
      <c r="K15" s="2">
        <f>_xlfn.STDEV.P(K3:K12)</f>
        <v>1.5709533842861161E-2</v>
      </c>
      <c r="L15" s="2">
        <f>_xlfn.STDEV.P(L3:L12)</f>
        <v>17.176728442867113</v>
      </c>
      <c r="M15" s="2">
        <f>_xlfn.STDEV.P(M3:M12)</f>
        <v>2.4166091947189146</v>
      </c>
      <c r="N15" s="2"/>
    </row>
    <row r="16" spans="1:18" x14ac:dyDescent="0.25">
      <c r="A16" s="124" t="s">
        <v>31</v>
      </c>
      <c r="B16" s="76">
        <f>(B15/B14)*100</f>
        <v>12.425998830964732</v>
      </c>
      <c r="C16" s="2"/>
      <c r="D16" s="2"/>
      <c r="E16" s="2"/>
      <c r="F16" s="2"/>
      <c r="G16" s="2"/>
      <c r="H16" s="2"/>
      <c r="I16" s="76">
        <f>(I15/I14)*100</f>
        <v>5.8026748890633781</v>
      </c>
      <c r="J16" s="2"/>
      <c r="K16" s="2"/>
      <c r="L16" s="2"/>
      <c r="M16" s="2"/>
      <c r="N16" s="2"/>
    </row>
    <row r="17" spans="1:14" x14ac:dyDescent="0.25">
      <c r="A17" s="75" t="s">
        <v>20</v>
      </c>
      <c r="B17" s="2"/>
      <c r="C17" s="2"/>
      <c r="D17" s="2"/>
      <c r="E17" s="2">
        <f>_xlfn.MODE.SNGL(E3:E12)</f>
        <v>86</v>
      </c>
      <c r="F17" s="2"/>
      <c r="G17" s="2"/>
      <c r="H17" s="2"/>
      <c r="I17" s="2"/>
      <c r="J17" s="2"/>
      <c r="K17" s="2"/>
      <c r="L17" s="2">
        <f>_xlfn.MODE.SNGL(L3:L12)</f>
        <v>46</v>
      </c>
      <c r="M17" s="2"/>
      <c r="N17" s="2"/>
    </row>
    <row r="18" spans="1:14" x14ac:dyDescent="0.25">
      <c r="A18" s="2"/>
      <c r="B18" s="2"/>
      <c r="C18" s="2"/>
      <c r="D18" s="2"/>
      <c r="E18" s="2"/>
      <c r="F18" s="2"/>
      <c r="G18" s="2"/>
      <c r="H18" s="2"/>
      <c r="I18" s="2"/>
      <c r="J18" s="2"/>
      <c r="K18" s="2"/>
      <c r="L18" s="2"/>
      <c r="M18" s="2"/>
      <c r="N18" s="2"/>
    </row>
    <row r="19" spans="1:14" x14ac:dyDescent="0.25">
      <c r="A19" s="120" t="s">
        <v>19</v>
      </c>
      <c r="B19" s="2">
        <v>0</v>
      </c>
      <c r="C19" s="2"/>
      <c r="D19" s="2"/>
      <c r="E19" s="2"/>
      <c r="F19" s="2"/>
      <c r="G19" s="2"/>
      <c r="H19" s="2"/>
      <c r="I19" s="2">
        <v>1</v>
      </c>
      <c r="J19" s="2"/>
      <c r="K19" s="2"/>
      <c r="L19" s="2"/>
      <c r="M19" s="2"/>
      <c r="N19" s="2"/>
    </row>
    <row r="20" spans="1:14" x14ac:dyDescent="0.25">
      <c r="A20" s="2"/>
      <c r="B20" s="2"/>
      <c r="C20" s="2"/>
      <c r="D20" s="2"/>
      <c r="E20" s="2"/>
      <c r="F20" s="2"/>
      <c r="G20" s="2"/>
      <c r="H20" s="2"/>
      <c r="I20" s="2"/>
      <c r="J20" s="2"/>
      <c r="K20" s="2"/>
      <c r="L20" s="2"/>
      <c r="M20" s="2"/>
      <c r="N20" s="2"/>
    </row>
    <row r="21" spans="1:14" x14ac:dyDescent="0.25">
      <c r="A21" s="2"/>
      <c r="B21" s="2"/>
      <c r="C21" s="2"/>
      <c r="D21" s="2"/>
      <c r="E21" s="2"/>
      <c r="F21" s="2"/>
      <c r="G21" s="2"/>
      <c r="H21" s="2"/>
      <c r="I21" s="2"/>
      <c r="J21" s="2"/>
      <c r="K21" s="2"/>
      <c r="L21" s="2"/>
      <c r="M21" s="2"/>
      <c r="N21" s="2"/>
    </row>
    <row r="22" spans="1:14" x14ac:dyDescent="0.25">
      <c r="A22" s="2"/>
      <c r="B22" s="2"/>
      <c r="C22" s="2"/>
      <c r="D22" s="2"/>
      <c r="E22" s="2"/>
      <c r="F22" s="2"/>
      <c r="G22" s="2"/>
      <c r="H22" s="2"/>
      <c r="I22" s="2"/>
      <c r="J22" s="2"/>
      <c r="K22" s="2"/>
      <c r="L22" s="2"/>
      <c r="M22" s="2"/>
      <c r="N22" s="2"/>
    </row>
  </sheetData>
  <mergeCells count="2">
    <mergeCell ref="B1:F1"/>
    <mergeCell ref="I1:M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775AC-4114-460B-A72D-45D70D19E27E}">
  <dimension ref="A1:S19"/>
  <sheetViews>
    <sheetView zoomScale="130" zoomScaleNormal="130" workbookViewId="0">
      <selection activeCell="Q2" sqref="Q2"/>
    </sheetView>
  </sheetViews>
  <sheetFormatPr defaultColWidth="8.85546875" defaultRowHeight="15" x14ac:dyDescent="0.25"/>
  <cols>
    <col min="1" max="1" width="11.7109375" customWidth="1"/>
    <col min="2" max="2" width="11.42578125" customWidth="1"/>
    <col min="12" max="12" width="11.14062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6">
        <v>0.53293599999999997</v>
      </c>
      <c r="C3" s="82">
        <f t="shared" ref="C3:C12" si="0">B3-0.02</f>
        <v>0.51293599999999995</v>
      </c>
      <c r="D3" s="83" t="s">
        <v>17</v>
      </c>
      <c r="E3" s="83" t="s">
        <v>17</v>
      </c>
      <c r="F3" s="82">
        <v>0.32</v>
      </c>
      <c r="G3" s="82">
        <v>0.463287</v>
      </c>
      <c r="H3" s="79">
        <f t="shared" ref="H3:H12" si="1">ROUND((B3-G3-0.02)*1000, 0)</f>
        <v>50</v>
      </c>
      <c r="I3" s="95">
        <v>2</v>
      </c>
      <c r="L3" s="6">
        <v>0.48288799999999998</v>
      </c>
      <c r="M3" s="82">
        <f t="shared" ref="M3:M12" si="2">L3-0.02</f>
        <v>0.46288799999999997</v>
      </c>
      <c r="N3" s="83" t="s">
        <v>17</v>
      </c>
      <c r="O3" s="83" t="s">
        <v>17</v>
      </c>
      <c r="P3" s="82">
        <v>0.32</v>
      </c>
      <c r="Q3" s="82">
        <v>0.39657500000000001</v>
      </c>
      <c r="R3" s="79">
        <f t="shared" ref="R3:R12" si="3">ROUND((L3-Q3-0.02)*1000, 0)</f>
        <v>66</v>
      </c>
      <c r="S3" s="95">
        <v>2</v>
      </c>
    </row>
    <row r="4" spans="1:19" x14ac:dyDescent="0.25">
      <c r="B4" s="7">
        <v>0.33303300000000002</v>
      </c>
      <c r="C4">
        <f t="shared" si="0"/>
        <v>0.31303300000000001</v>
      </c>
      <c r="D4" s="2">
        <f t="shared" ref="D4:D12" si="4">ROUND((ABS(C4-C3))*1000, 0)</f>
        <v>200</v>
      </c>
      <c r="E4" s="2">
        <f t="shared" ref="E4:E12" si="5">ROUND((ABS(I4-I3)), 0)</f>
        <v>1</v>
      </c>
      <c r="F4">
        <v>0.31303300000000001</v>
      </c>
      <c r="G4">
        <v>0.246614</v>
      </c>
      <c r="H4" s="79">
        <f t="shared" si="1"/>
        <v>66</v>
      </c>
      <c r="I4" s="116">
        <v>3</v>
      </c>
      <c r="L4" s="7">
        <v>0.433089</v>
      </c>
      <c r="M4">
        <f t="shared" si="2"/>
        <v>0.41308899999999998</v>
      </c>
      <c r="N4" s="2">
        <f t="shared" ref="N4:N12" si="6">ROUND((ABS(M4-M3))*1000, 0)</f>
        <v>50</v>
      </c>
      <c r="O4" s="2">
        <f t="shared" ref="O4:O12" si="7">ROUND((ABS(S4-S3)), 0)</f>
        <v>3</v>
      </c>
      <c r="P4">
        <v>0.35499999999999998</v>
      </c>
      <c r="Q4">
        <v>0.34664899999999998</v>
      </c>
      <c r="R4" s="79">
        <f t="shared" si="3"/>
        <v>66</v>
      </c>
      <c r="S4" s="116">
        <v>5</v>
      </c>
    </row>
    <row r="5" spans="1:19" x14ac:dyDescent="0.25">
      <c r="B5" s="7">
        <v>0.34964200000000001</v>
      </c>
      <c r="C5">
        <f t="shared" si="0"/>
        <v>0.32964199999999999</v>
      </c>
      <c r="D5" s="2">
        <f t="shared" si="4"/>
        <v>17</v>
      </c>
      <c r="E5" s="2">
        <f t="shared" si="5"/>
        <v>6</v>
      </c>
      <c r="F5">
        <v>0.32964199999999999</v>
      </c>
      <c r="G5">
        <v>0.26316800000000001</v>
      </c>
      <c r="H5" s="79">
        <f t="shared" si="1"/>
        <v>66</v>
      </c>
      <c r="I5" s="116">
        <v>9</v>
      </c>
      <c r="L5" s="7">
        <v>0.466451</v>
      </c>
      <c r="M5">
        <f t="shared" si="2"/>
        <v>0.44645099999999999</v>
      </c>
      <c r="N5" s="2">
        <f t="shared" si="6"/>
        <v>33</v>
      </c>
      <c r="O5" s="2">
        <f t="shared" si="7"/>
        <v>3</v>
      </c>
      <c r="P5">
        <v>0.3725</v>
      </c>
      <c r="Q5">
        <v>0.38006200000000001</v>
      </c>
      <c r="R5" s="79">
        <f t="shared" si="3"/>
        <v>66</v>
      </c>
      <c r="S5" s="116">
        <v>8</v>
      </c>
    </row>
    <row r="6" spans="1:19" x14ac:dyDescent="0.25">
      <c r="B6" s="7">
        <v>0.382967</v>
      </c>
      <c r="C6">
        <f t="shared" si="0"/>
        <v>0.36296699999999998</v>
      </c>
      <c r="D6" s="2">
        <f t="shared" si="4"/>
        <v>33</v>
      </c>
      <c r="E6" s="2">
        <f t="shared" si="5"/>
        <v>3</v>
      </c>
      <c r="F6">
        <v>0.36296699999999998</v>
      </c>
      <c r="G6">
        <v>0.29652400000000001</v>
      </c>
      <c r="H6" s="79">
        <f t="shared" si="1"/>
        <v>66</v>
      </c>
      <c r="I6" s="116">
        <v>6</v>
      </c>
      <c r="L6" s="7">
        <v>0.39949699999999999</v>
      </c>
      <c r="M6">
        <f t="shared" si="2"/>
        <v>0.37949699999999997</v>
      </c>
      <c r="N6" s="2">
        <f t="shared" si="6"/>
        <v>67</v>
      </c>
      <c r="O6" s="2">
        <f t="shared" si="7"/>
        <v>2</v>
      </c>
      <c r="P6">
        <v>0.38124999999999998</v>
      </c>
      <c r="Q6">
        <v>0.29647600000000002</v>
      </c>
      <c r="R6" s="79">
        <f t="shared" si="3"/>
        <v>83</v>
      </c>
      <c r="S6" s="116">
        <v>6</v>
      </c>
    </row>
    <row r="7" spans="1:19" x14ac:dyDescent="0.25">
      <c r="B7" s="7">
        <v>0.349526</v>
      </c>
      <c r="C7">
        <f t="shared" si="0"/>
        <v>0.32952599999999999</v>
      </c>
      <c r="D7" s="2">
        <f t="shared" si="4"/>
        <v>33</v>
      </c>
      <c r="E7" s="2">
        <f t="shared" si="5"/>
        <v>4</v>
      </c>
      <c r="F7">
        <v>0.32952599999999999</v>
      </c>
      <c r="G7">
        <v>0.27977200000000002</v>
      </c>
      <c r="H7" s="79">
        <f t="shared" si="1"/>
        <v>50</v>
      </c>
      <c r="I7" s="116">
        <v>2</v>
      </c>
      <c r="L7" s="7">
        <v>0.39958700000000003</v>
      </c>
      <c r="M7">
        <f t="shared" si="2"/>
        <v>0.37958700000000001</v>
      </c>
      <c r="N7" s="2">
        <f t="shared" si="6"/>
        <v>0</v>
      </c>
      <c r="O7" s="2">
        <f t="shared" si="7"/>
        <v>1</v>
      </c>
      <c r="P7">
        <v>0.385625</v>
      </c>
      <c r="Q7">
        <v>0.29655999999999999</v>
      </c>
      <c r="R7" s="79">
        <f t="shared" si="3"/>
        <v>83</v>
      </c>
      <c r="S7" s="116">
        <v>7</v>
      </c>
    </row>
    <row r="8" spans="1:19" x14ac:dyDescent="0.25">
      <c r="B8" s="7">
        <v>0.34961300000000001</v>
      </c>
      <c r="C8">
        <f t="shared" si="0"/>
        <v>0.32961299999999999</v>
      </c>
      <c r="D8" s="2">
        <f t="shared" si="4"/>
        <v>0</v>
      </c>
      <c r="E8" s="2">
        <f t="shared" si="5"/>
        <v>9</v>
      </c>
      <c r="F8">
        <v>0.32961299999999999</v>
      </c>
      <c r="G8">
        <v>0.26327</v>
      </c>
      <c r="H8" s="79">
        <f t="shared" si="1"/>
        <v>66</v>
      </c>
      <c r="I8" s="116">
        <v>11</v>
      </c>
      <c r="L8" s="7">
        <v>0.36612800000000001</v>
      </c>
      <c r="M8">
        <f t="shared" si="2"/>
        <v>0.34612799999999999</v>
      </c>
      <c r="N8" s="2">
        <f t="shared" si="6"/>
        <v>33</v>
      </c>
      <c r="O8" s="2">
        <f t="shared" si="7"/>
        <v>3</v>
      </c>
      <c r="P8">
        <v>0.34612799999999999</v>
      </c>
      <c r="Q8">
        <v>0.29646499999999998</v>
      </c>
      <c r="R8" s="79">
        <f t="shared" si="3"/>
        <v>50</v>
      </c>
      <c r="S8" s="116">
        <v>4</v>
      </c>
    </row>
    <row r="9" spans="1:19" x14ac:dyDescent="0.25">
      <c r="B9" s="7">
        <v>0.38298900000000002</v>
      </c>
      <c r="C9">
        <f t="shared" si="0"/>
        <v>0.36298900000000001</v>
      </c>
      <c r="D9" s="2">
        <f t="shared" si="4"/>
        <v>33</v>
      </c>
      <c r="E9" s="2">
        <f t="shared" si="5"/>
        <v>5</v>
      </c>
      <c r="F9">
        <v>0.36298900000000001</v>
      </c>
      <c r="G9">
        <v>0.32988800000000001</v>
      </c>
      <c r="H9" s="79">
        <f t="shared" si="1"/>
        <v>33</v>
      </c>
      <c r="I9" s="116">
        <v>6</v>
      </c>
      <c r="L9" s="7">
        <v>0.366282</v>
      </c>
      <c r="M9">
        <f t="shared" si="2"/>
        <v>0.34628199999999998</v>
      </c>
      <c r="N9" s="2">
        <f t="shared" si="6"/>
        <v>0</v>
      </c>
      <c r="O9" s="2">
        <f t="shared" si="7"/>
        <v>7</v>
      </c>
      <c r="P9">
        <v>0.34628199999999998</v>
      </c>
      <c r="Q9">
        <v>0.27989900000000001</v>
      </c>
      <c r="R9" s="79">
        <f t="shared" si="3"/>
        <v>66</v>
      </c>
      <c r="S9" s="116">
        <v>11</v>
      </c>
    </row>
    <row r="10" spans="1:19" x14ac:dyDescent="0.25">
      <c r="B10" s="7">
        <v>0.383301</v>
      </c>
      <c r="C10">
        <f t="shared" si="0"/>
        <v>0.36330099999999999</v>
      </c>
      <c r="D10" s="2">
        <f t="shared" si="4"/>
        <v>0</v>
      </c>
      <c r="E10" s="2">
        <f t="shared" si="5"/>
        <v>4</v>
      </c>
      <c r="F10">
        <v>0.36330099999999999</v>
      </c>
      <c r="G10">
        <v>0.29661199999999999</v>
      </c>
      <c r="H10" s="79">
        <f t="shared" si="1"/>
        <v>67</v>
      </c>
      <c r="I10" s="116">
        <v>10</v>
      </c>
      <c r="L10" s="7">
        <v>0.466192</v>
      </c>
      <c r="M10">
        <f t="shared" si="2"/>
        <v>0.44619199999999998</v>
      </c>
      <c r="N10" s="2">
        <f t="shared" si="6"/>
        <v>100</v>
      </c>
      <c r="O10" s="2">
        <f t="shared" si="7"/>
        <v>9</v>
      </c>
      <c r="P10">
        <v>0.368141</v>
      </c>
      <c r="Q10">
        <v>0.41329300000000002</v>
      </c>
      <c r="R10" s="79">
        <f t="shared" si="3"/>
        <v>33</v>
      </c>
      <c r="S10" s="116">
        <v>2</v>
      </c>
    </row>
    <row r="11" spans="1:19" x14ac:dyDescent="0.25">
      <c r="B11" s="7">
        <v>0.36628500000000003</v>
      </c>
      <c r="C11">
        <f t="shared" si="0"/>
        <v>0.34628500000000001</v>
      </c>
      <c r="D11" s="2">
        <f t="shared" si="4"/>
        <v>17</v>
      </c>
      <c r="E11" s="2">
        <f t="shared" si="5"/>
        <v>0</v>
      </c>
      <c r="F11">
        <v>0.34628500000000001</v>
      </c>
      <c r="G11">
        <v>0.27993200000000001</v>
      </c>
      <c r="H11" s="79">
        <f t="shared" si="1"/>
        <v>66</v>
      </c>
      <c r="I11" s="116">
        <v>10</v>
      </c>
      <c r="L11" s="7">
        <v>0.43300300000000003</v>
      </c>
      <c r="M11">
        <f t="shared" si="2"/>
        <v>0.41300300000000001</v>
      </c>
      <c r="N11" s="2">
        <f t="shared" si="6"/>
        <v>33</v>
      </c>
      <c r="O11" s="2">
        <f t="shared" si="7"/>
        <v>9</v>
      </c>
      <c r="P11">
        <v>0.37907000000000002</v>
      </c>
      <c r="Q11">
        <v>0.32994400000000002</v>
      </c>
      <c r="R11" s="79">
        <f t="shared" si="3"/>
        <v>83</v>
      </c>
      <c r="S11" s="116">
        <v>11</v>
      </c>
    </row>
    <row r="12" spans="1:19" x14ac:dyDescent="0.25">
      <c r="B12" s="8">
        <v>0.41635899999999998</v>
      </c>
      <c r="C12" s="80">
        <f t="shared" si="0"/>
        <v>0.39635899999999996</v>
      </c>
      <c r="D12" s="81">
        <f t="shared" si="4"/>
        <v>50</v>
      </c>
      <c r="E12" s="81">
        <f t="shared" si="5"/>
        <v>6</v>
      </c>
      <c r="F12" s="80">
        <v>0.368143</v>
      </c>
      <c r="G12" s="80">
        <v>0.36322500000000002</v>
      </c>
      <c r="H12" s="79">
        <f t="shared" si="1"/>
        <v>33</v>
      </c>
      <c r="I12" s="94">
        <v>4</v>
      </c>
      <c r="L12" s="8">
        <v>0.64953899999999998</v>
      </c>
      <c r="M12" s="80">
        <f t="shared" si="2"/>
        <v>0.62953899999999996</v>
      </c>
      <c r="N12" s="81">
        <f t="shared" si="6"/>
        <v>217</v>
      </c>
      <c r="O12" s="81">
        <f t="shared" si="7"/>
        <v>6</v>
      </c>
      <c r="P12" s="80">
        <v>0.38453500000000002</v>
      </c>
      <c r="Q12" s="80">
        <v>0.51317400000000002</v>
      </c>
      <c r="R12" s="79">
        <f t="shared" si="3"/>
        <v>116</v>
      </c>
      <c r="S12" s="94">
        <v>5</v>
      </c>
    </row>
    <row r="13" spans="1:19" x14ac:dyDescent="0.25">
      <c r="A13" s="75"/>
    </row>
    <row r="14" spans="1:19" x14ac:dyDescent="0.25">
      <c r="A14" s="75" t="s">
        <v>21</v>
      </c>
      <c r="B14">
        <f>AVERAGE(B3:B12)</f>
        <v>0.38466509999999998</v>
      </c>
      <c r="C14">
        <f>AVERAGE(C3:C12)</f>
        <v>0.36466509999999996</v>
      </c>
      <c r="D14" s="2"/>
      <c r="E14" s="2"/>
      <c r="F14" s="2">
        <f>AVERAGE(F3:F12)</f>
        <v>0.34254989999999996</v>
      </c>
      <c r="G14" s="2">
        <f>AVERAGE(G3:G12)</f>
        <v>0.30822919999999998</v>
      </c>
      <c r="H14" s="2">
        <f>AVERAGE(H3:H12)</f>
        <v>56.3</v>
      </c>
      <c r="I14" s="2">
        <f>AVERAGE(I3:I12)</f>
        <v>6.3</v>
      </c>
      <c r="L14" s="2">
        <f>AVERAGE(L3:L12)</f>
        <v>0.44626559999999998</v>
      </c>
      <c r="M14">
        <f>AVERAGE(M3:M12)</f>
        <v>0.42626560000000008</v>
      </c>
      <c r="N14" s="2"/>
      <c r="O14" s="2"/>
      <c r="P14" s="2">
        <f>AVERAGE(P3:P12)</f>
        <v>0.36385310000000004</v>
      </c>
      <c r="Q14" s="2">
        <f>AVERAGE(Q3:Q12)</f>
        <v>0.35490969999999999</v>
      </c>
      <c r="R14" s="2">
        <f>AVERAGE(R3:R12)</f>
        <v>71.2</v>
      </c>
      <c r="S14" s="2">
        <f>AVERAGE(S3:S12)</f>
        <v>6.1</v>
      </c>
    </row>
    <row r="15" spans="1:19" ht="23.25" customHeight="1" x14ac:dyDescent="0.25">
      <c r="A15" s="77" t="s">
        <v>30</v>
      </c>
      <c r="B15">
        <f>STDEV(B3:B12)</f>
        <v>5.743599542186098E-2</v>
      </c>
      <c r="C15">
        <f>STDEV(C3:C12)</f>
        <v>5.743599542186055E-2</v>
      </c>
      <c r="D15" s="2"/>
      <c r="E15" s="2"/>
      <c r="F15" s="2">
        <f>_xlfn.STDEV.P(F3:F12)</f>
        <v>1.95384883829328E-2</v>
      </c>
      <c r="G15" s="2">
        <f>_xlfn.STDEV.P(G3:G12)</f>
        <v>6.1046991784690141E-2</v>
      </c>
      <c r="H15" s="2">
        <f>_xlfn.STDEV.P(H3:H12)</f>
        <v>13.229134514396623</v>
      </c>
      <c r="I15" s="2">
        <f>_xlfn.STDEV.P(I3:I12)</f>
        <v>3.3181320046074116</v>
      </c>
      <c r="L15" s="2">
        <f>STDEV(L3:L12)</f>
        <v>8.2327875198568545E-2</v>
      </c>
      <c r="M15">
        <f>STDEV(M3:M12)</f>
        <v>8.2327875198568254E-2</v>
      </c>
      <c r="N15" s="2"/>
      <c r="O15" s="2"/>
      <c r="P15" s="2">
        <f>_xlfn.STDEV.P(P3:P12)</f>
        <v>2.0380167425465379E-2</v>
      </c>
      <c r="Q15" s="2">
        <f>_xlfn.STDEV.P(Q3:Q12)</f>
        <v>6.8831629351701534E-2</v>
      </c>
      <c r="R15" s="2">
        <f>_xlfn.STDEV.P(R3:R12)</f>
        <v>21.075103795711186</v>
      </c>
      <c r="S15" s="2">
        <f>_xlfn.STDEV.P(S3:S12)</f>
        <v>3.047950130825634</v>
      </c>
    </row>
    <row r="16" spans="1:19" ht="28.5" customHeight="1" x14ac:dyDescent="0.25">
      <c r="A16" s="124" t="s">
        <v>31</v>
      </c>
      <c r="B16" s="76">
        <f>(B15/B14)*100</f>
        <v>14.931428773200631</v>
      </c>
      <c r="C16" s="76"/>
      <c r="D16" s="2"/>
      <c r="E16" s="2"/>
      <c r="F16" s="2"/>
      <c r="G16" s="2"/>
      <c r="H16" s="2"/>
      <c r="I16" s="2"/>
      <c r="J16" s="76"/>
      <c r="L16" s="76">
        <f>(L15/L14)*100</f>
        <v>18.448178662789278</v>
      </c>
      <c r="M16" s="76"/>
      <c r="N16" s="2"/>
      <c r="O16" s="2"/>
      <c r="P16" s="2"/>
      <c r="Q16" s="2"/>
      <c r="R16" s="2"/>
      <c r="S16" s="2"/>
    </row>
    <row r="17" spans="1:18" x14ac:dyDescent="0.25">
      <c r="A17" s="120" t="s">
        <v>20</v>
      </c>
      <c r="B17" s="2"/>
      <c r="C17" s="2"/>
      <c r="D17" s="2"/>
      <c r="E17" s="2"/>
      <c r="F17" s="2"/>
      <c r="G17" s="2"/>
      <c r="H17" s="2">
        <f>_xlfn.MODE.SNGL(H4:H13)</f>
        <v>66</v>
      </c>
      <c r="I17" s="2"/>
      <c r="J17" s="2"/>
      <c r="K17" s="2"/>
      <c r="L17" s="2"/>
      <c r="M17" s="2"/>
      <c r="N17" s="2"/>
      <c r="O17" s="2"/>
      <c r="P17" s="2"/>
      <c r="Q17" s="2"/>
      <c r="R17" s="2">
        <f>_xlfn.MODE.SNGL(R4:R13)</f>
        <v>66</v>
      </c>
    </row>
    <row r="19" spans="1:18" x14ac:dyDescent="0.25">
      <c r="A19" s="75" t="s">
        <v>19</v>
      </c>
      <c r="B19">
        <v>1</v>
      </c>
      <c r="L19">
        <v>3</v>
      </c>
    </row>
  </sheetData>
  <mergeCells count="2">
    <mergeCell ref="B1:I1"/>
    <mergeCell ref="L1:S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DAFA-DCDD-4257-9DF3-2E3D94059426}">
  <dimension ref="A1:S19"/>
  <sheetViews>
    <sheetView zoomScale="130" zoomScaleNormal="130" workbookViewId="0">
      <selection activeCell="Q2" sqref="Q2"/>
    </sheetView>
  </sheetViews>
  <sheetFormatPr defaultColWidth="8.85546875" defaultRowHeight="15" x14ac:dyDescent="0.25"/>
  <cols>
    <col min="1" max="1" width="11.7109375" customWidth="1"/>
    <col min="2" max="5" width="10.42578125" customWidth="1"/>
    <col min="12" max="12" width="10.5703125" customWidth="1"/>
  </cols>
  <sheetData>
    <row r="1" spans="1:19" x14ac:dyDescent="0.25">
      <c r="B1" s="270" t="s">
        <v>26</v>
      </c>
      <c r="C1" s="271"/>
      <c r="D1" s="271"/>
      <c r="E1" s="271"/>
      <c r="F1" s="271"/>
      <c r="G1" s="271"/>
      <c r="H1" s="271"/>
      <c r="I1" s="272"/>
      <c r="J1" s="2"/>
      <c r="K1" s="2"/>
      <c r="L1" s="267" t="s">
        <v>25</v>
      </c>
      <c r="M1" s="268"/>
      <c r="N1" s="268"/>
      <c r="O1" s="268"/>
      <c r="P1" s="268"/>
      <c r="Q1" s="268"/>
      <c r="R1" s="268"/>
      <c r="S1" s="269"/>
    </row>
    <row r="2" spans="1:19" x14ac:dyDescent="0.25">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row>
    <row r="3" spans="1:19" x14ac:dyDescent="0.25">
      <c r="B3" s="6">
        <v>0.34959200000000001</v>
      </c>
      <c r="C3" s="82">
        <f t="shared" ref="C3:C12" si="0">B3-0.02</f>
        <v>0.329592</v>
      </c>
      <c r="D3" s="83" t="s">
        <v>17</v>
      </c>
      <c r="E3" s="83" t="s">
        <v>17</v>
      </c>
      <c r="F3" s="82">
        <v>0.329592</v>
      </c>
      <c r="G3" s="82">
        <v>0.25566699999999998</v>
      </c>
      <c r="H3" s="79">
        <f t="shared" ref="H3:H12" si="1">ROUND((B3-G3-0.02)*1000, 0)</f>
        <v>74</v>
      </c>
      <c r="I3" s="95">
        <v>2</v>
      </c>
      <c r="L3" s="6">
        <v>0.423597</v>
      </c>
      <c r="M3" s="82">
        <f t="shared" ref="M3:M12" si="2">L3-0.02</f>
        <v>0.40359699999999998</v>
      </c>
      <c r="N3" s="83" t="s">
        <v>17</v>
      </c>
      <c r="O3" s="83" t="s">
        <v>17</v>
      </c>
      <c r="P3" s="82">
        <v>0.32</v>
      </c>
      <c r="Q3" s="82">
        <v>0.32966000000000001</v>
      </c>
      <c r="R3" s="79">
        <f t="shared" ref="R3:R12" si="3">ROUND((L3-Q3-0.02)*1000, 0)</f>
        <v>74</v>
      </c>
      <c r="S3" s="95">
        <v>2</v>
      </c>
    </row>
    <row r="4" spans="1:19" x14ac:dyDescent="0.25">
      <c r="B4" s="7">
        <v>0.32525300000000001</v>
      </c>
      <c r="C4">
        <f t="shared" si="0"/>
        <v>0.305253</v>
      </c>
      <c r="D4" s="2">
        <f t="shared" ref="D4:D12" si="4">ROUND((ABS(C4-C3))*1000, 0)</f>
        <v>24</v>
      </c>
      <c r="E4" s="2">
        <f t="shared" ref="E4:E12" si="5">ROUND((ABS(I4-I3)), 0)</f>
        <v>1</v>
      </c>
      <c r="F4">
        <v>0.305253</v>
      </c>
      <c r="G4">
        <v>0.25554199999999999</v>
      </c>
      <c r="H4" s="79">
        <f t="shared" si="1"/>
        <v>50</v>
      </c>
      <c r="I4" s="116">
        <v>3</v>
      </c>
      <c r="L4" s="7">
        <v>0.47527000000000003</v>
      </c>
      <c r="M4">
        <f t="shared" si="2"/>
        <v>0.45527000000000001</v>
      </c>
      <c r="N4" s="2">
        <f t="shared" ref="N4:N12" si="6">ROUND((ABS(M4-M3))*1000, 0)</f>
        <v>52</v>
      </c>
      <c r="O4" s="2">
        <f t="shared" ref="O4:O12" si="7">ROUND((ABS(S4-S3)), 0)</f>
        <v>0</v>
      </c>
      <c r="P4">
        <v>0.35499999999999998</v>
      </c>
      <c r="Q4">
        <v>0.37984800000000002</v>
      </c>
      <c r="R4" s="79">
        <f t="shared" si="3"/>
        <v>75</v>
      </c>
      <c r="S4" s="116">
        <v>2</v>
      </c>
    </row>
    <row r="5" spans="1:19" x14ac:dyDescent="0.25">
      <c r="B5" s="7">
        <v>0.34966900000000001</v>
      </c>
      <c r="C5">
        <f t="shared" si="0"/>
        <v>0.32966899999999999</v>
      </c>
      <c r="D5" s="2">
        <f t="shared" si="4"/>
        <v>24</v>
      </c>
      <c r="E5" s="2">
        <f t="shared" si="5"/>
        <v>6</v>
      </c>
      <c r="F5">
        <v>0.32966899999999999</v>
      </c>
      <c r="G5">
        <v>0.26824500000000001</v>
      </c>
      <c r="H5" s="79">
        <f t="shared" si="1"/>
        <v>61</v>
      </c>
      <c r="I5" s="116">
        <v>9</v>
      </c>
      <c r="L5" s="7">
        <v>0.44957900000000001</v>
      </c>
      <c r="M5">
        <f t="shared" si="2"/>
        <v>0.42957899999999999</v>
      </c>
      <c r="N5" s="2">
        <f t="shared" si="6"/>
        <v>26</v>
      </c>
      <c r="O5" s="2">
        <f t="shared" si="7"/>
        <v>2</v>
      </c>
      <c r="P5">
        <v>0.3725</v>
      </c>
      <c r="Q5">
        <v>0.36574299999999998</v>
      </c>
      <c r="R5" s="79">
        <f t="shared" si="3"/>
        <v>64</v>
      </c>
      <c r="S5" s="116">
        <v>4</v>
      </c>
    </row>
    <row r="6" spans="1:19" x14ac:dyDescent="0.25">
      <c r="B6" s="7">
        <v>0.34962300000000002</v>
      </c>
      <c r="C6">
        <f t="shared" si="0"/>
        <v>0.329623</v>
      </c>
      <c r="D6" s="2">
        <f t="shared" si="4"/>
        <v>0</v>
      </c>
      <c r="E6" s="2">
        <f t="shared" si="5"/>
        <v>3</v>
      </c>
      <c r="F6">
        <v>0.329623</v>
      </c>
      <c r="G6">
        <v>0.279916</v>
      </c>
      <c r="H6" s="79">
        <f t="shared" si="1"/>
        <v>50</v>
      </c>
      <c r="I6" s="116">
        <v>6</v>
      </c>
      <c r="L6" s="7">
        <v>0.41122199999999998</v>
      </c>
      <c r="M6">
        <f t="shared" si="2"/>
        <v>0.39122199999999996</v>
      </c>
      <c r="N6" s="2">
        <f t="shared" si="6"/>
        <v>38</v>
      </c>
      <c r="O6" s="2">
        <f t="shared" si="7"/>
        <v>3</v>
      </c>
      <c r="P6">
        <v>0.38124999999999998</v>
      </c>
      <c r="Q6">
        <v>0.29151700000000003</v>
      </c>
      <c r="R6" s="79">
        <f t="shared" si="3"/>
        <v>100</v>
      </c>
      <c r="S6" s="116">
        <v>7</v>
      </c>
    </row>
    <row r="7" spans="1:19" x14ac:dyDescent="0.25">
      <c r="B7" s="7">
        <v>0.41366000000000003</v>
      </c>
      <c r="C7">
        <f t="shared" si="0"/>
        <v>0.39366000000000001</v>
      </c>
      <c r="D7" s="2">
        <f t="shared" si="4"/>
        <v>64</v>
      </c>
      <c r="E7" s="2">
        <f t="shared" si="5"/>
        <v>4</v>
      </c>
      <c r="F7">
        <v>0.35981099999999999</v>
      </c>
      <c r="G7">
        <v>0.34398000000000001</v>
      </c>
      <c r="H7" s="79">
        <f t="shared" si="1"/>
        <v>50</v>
      </c>
      <c r="I7" s="116">
        <v>2</v>
      </c>
      <c r="L7" s="7">
        <v>0.36376199999999997</v>
      </c>
      <c r="M7">
        <f t="shared" si="2"/>
        <v>0.34376199999999996</v>
      </c>
      <c r="N7" s="2">
        <f t="shared" si="6"/>
        <v>47</v>
      </c>
      <c r="O7" s="2">
        <f t="shared" si="7"/>
        <v>1</v>
      </c>
      <c r="P7">
        <v>0.34376200000000001</v>
      </c>
      <c r="Q7">
        <v>0.24415700000000001</v>
      </c>
      <c r="R7" s="79">
        <f t="shared" si="3"/>
        <v>100</v>
      </c>
      <c r="S7" s="116">
        <v>6</v>
      </c>
    </row>
    <row r="8" spans="1:19" x14ac:dyDescent="0.25">
      <c r="B8" s="7">
        <v>0.32529000000000002</v>
      </c>
      <c r="C8">
        <f t="shared" si="0"/>
        <v>0.30529000000000001</v>
      </c>
      <c r="D8" s="2">
        <f t="shared" si="4"/>
        <v>88</v>
      </c>
      <c r="E8" s="2">
        <f t="shared" si="5"/>
        <v>9</v>
      </c>
      <c r="F8">
        <v>0.30529000000000001</v>
      </c>
      <c r="G8">
        <v>0.24146300000000001</v>
      </c>
      <c r="H8" s="79">
        <f t="shared" si="1"/>
        <v>64</v>
      </c>
      <c r="I8" s="116">
        <v>11</v>
      </c>
      <c r="L8" s="7">
        <v>0.37395400000000001</v>
      </c>
      <c r="M8">
        <f t="shared" si="2"/>
        <v>0.35395399999999999</v>
      </c>
      <c r="N8" s="2">
        <f t="shared" si="6"/>
        <v>10</v>
      </c>
      <c r="O8" s="2">
        <f t="shared" si="7"/>
        <v>0</v>
      </c>
      <c r="P8">
        <v>0.35395399999999999</v>
      </c>
      <c r="Q8">
        <v>0.27995799999999998</v>
      </c>
      <c r="R8" s="79">
        <f t="shared" si="3"/>
        <v>74</v>
      </c>
      <c r="S8" s="116">
        <v>6</v>
      </c>
    </row>
    <row r="9" spans="1:19" x14ac:dyDescent="0.25">
      <c r="B9" s="7">
        <v>0.36123499999999997</v>
      </c>
      <c r="C9">
        <f t="shared" si="0"/>
        <v>0.34123499999999996</v>
      </c>
      <c r="D9" s="2">
        <f t="shared" si="4"/>
        <v>36</v>
      </c>
      <c r="E9" s="2">
        <f t="shared" si="5"/>
        <v>5</v>
      </c>
      <c r="F9">
        <v>0.34123500000000001</v>
      </c>
      <c r="G9">
        <v>0.30569600000000002</v>
      </c>
      <c r="H9" s="79">
        <f t="shared" si="1"/>
        <v>36</v>
      </c>
      <c r="I9" s="116">
        <v>6</v>
      </c>
      <c r="L9" s="7">
        <v>0.44946599999999998</v>
      </c>
      <c r="M9">
        <f t="shared" si="2"/>
        <v>0.42946599999999996</v>
      </c>
      <c r="N9" s="2">
        <f t="shared" si="6"/>
        <v>76</v>
      </c>
      <c r="O9" s="2">
        <f t="shared" si="7"/>
        <v>2</v>
      </c>
      <c r="P9">
        <v>0.371977</v>
      </c>
      <c r="Q9">
        <v>0.34141100000000002</v>
      </c>
      <c r="R9" s="79">
        <f t="shared" si="3"/>
        <v>88</v>
      </c>
      <c r="S9" s="116">
        <v>4</v>
      </c>
    </row>
    <row r="10" spans="1:19" x14ac:dyDescent="0.25">
      <c r="B10" s="7">
        <v>0.39968100000000001</v>
      </c>
      <c r="C10">
        <f t="shared" si="0"/>
        <v>0.37968099999999999</v>
      </c>
      <c r="D10" s="2">
        <f t="shared" si="4"/>
        <v>38</v>
      </c>
      <c r="E10" s="2">
        <f t="shared" si="5"/>
        <v>4</v>
      </c>
      <c r="F10">
        <v>0.365618</v>
      </c>
      <c r="G10">
        <v>0.32985700000000001</v>
      </c>
      <c r="H10" s="79">
        <f t="shared" si="1"/>
        <v>50</v>
      </c>
      <c r="I10" s="116">
        <v>10</v>
      </c>
      <c r="L10" s="7">
        <v>0.43801099999999998</v>
      </c>
      <c r="M10">
        <f t="shared" si="2"/>
        <v>0.41801099999999997</v>
      </c>
      <c r="N10" s="2">
        <f t="shared" si="6"/>
        <v>11</v>
      </c>
      <c r="O10" s="2">
        <f t="shared" si="7"/>
        <v>7</v>
      </c>
      <c r="P10">
        <v>0.38098799999999999</v>
      </c>
      <c r="Q10">
        <v>0.32972099999999999</v>
      </c>
      <c r="R10" s="79">
        <f t="shared" si="3"/>
        <v>88</v>
      </c>
      <c r="S10" s="116">
        <v>11</v>
      </c>
    </row>
    <row r="11" spans="1:19" x14ac:dyDescent="0.25">
      <c r="B11" s="7">
        <v>0.37546400000000002</v>
      </c>
      <c r="C11">
        <f t="shared" si="0"/>
        <v>0.355464</v>
      </c>
      <c r="D11" s="2">
        <f t="shared" si="4"/>
        <v>24</v>
      </c>
      <c r="E11" s="2">
        <f t="shared" si="5"/>
        <v>0</v>
      </c>
      <c r="F11">
        <v>0.355464</v>
      </c>
      <c r="G11">
        <v>0.305641</v>
      </c>
      <c r="H11" s="79">
        <f t="shared" si="1"/>
        <v>50</v>
      </c>
      <c r="I11" s="116">
        <v>10</v>
      </c>
      <c r="L11" s="7">
        <v>0.43529499999999999</v>
      </c>
      <c r="M11">
        <f t="shared" si="2"/>
        <v>0.41529499999999997</v>
      </c>
      <c r="N11" s="2">
        <f t="shared" si="6"/>
        <v>3</v>
      </c>
      <c r="O11" s="2">
        <f t="shared" si="7"/>
        <v>4</v>
      </c>
      <c r="P11">
        <v>0.385494</v>
      </c>
      <c r="Q11">
        <v>0.32985399999999998</v>
      </c>
      <c r="R11" s="79">
        <f t="shared" si="3"/>
        <v>85</v>
      </c>
      <c r="S11" s="116">
        <v>7</v>
      </c>
    </row>
    <row r="12" spans="1:19" x14ac:dyDescent="0.25">
      <c r="B12" s="8">
        <v>0.46385999999999999</v>
      </c>
      <c r="C12" s="80">
        <f t="shared" si="0"/>
        <v>0.44385999999999998</v>
      </c>
      <c r="D12" s="81">
        <f t="shared" si="4"/>
        <v>88</v>
      </c>
      <c r="E12" s="81">
        <f t="shared" si="5"/>
        <v>6</v>
      </c>
      <c r="F12" s="80">
        <v>0.37273200000000001</v>
      </c>
      <c r="G12" s="80">
        <v>0.39413599999999999</v>
      </c>
      <c r="H12" s="79">
        <f t="shared" si="1"/>
        <v>50</v>
      </c>
      <c r="I12" s="94">
        <v>4</v>
      </c>
      <c r="L12" s="8">
        <v>0.54953300000000005</v>
      </c>
      <c r="M12" s="80">
        <f t="shared" si="2"/>
        <v>0.52953300000000003</v>
      </c>
      <c r="N12" s="81">
        <f t="shared" si="6"/>
        <v>114</v>
      </c>
      <c r="O12" s="81">
        <f t="shared" si="7"/>
        <v>3</v>
      </c>
      <c r="P12" s="80">
        <v>0.38774700000000001</v>
      </c>
      <c r="Q12" s="80">
        <v>0.441438</v>
      </c>
      <c r="R12" s="79">
        <f t="shared" si="3"/>
        <v>88</v>
      </c>
      <c r="S12" s="94">
        <v>4</v>
      </c>
    </row>
    <row r="13" spans="1:19" x14ac:dyDescent="0.25">
      <c r="A13" s="75"/>
    </row>
    <row r="14" spans="1:19" x14ac:dyDescent="0.25">
      <c r="A14" s="75" t="s">
        <v>21</v>
      </c>
      <c r="B14">
        <f>AVERAGE(B3:B12)</f>
        <v>0.37133270000000002</v>
      </c>
      <c r="C14">
        <f>AVERAGE(C3:C12)</f>
        <v>0.35133270000000005</v>
      </c>
      <c r="D14" s="2"/>
      <c r="E14" s="2"/>
      <c r="F14" s="2">
        <f>AVERAGE(F3:F12)</f>
        <v>0.33942870000000003</v>
      </c>
      <c r="G14" s="2">
        <f>AVERAGE(G3:G12)</f>
        <v>0.29801430000000001</v>
      </c>
      <c r="H14" s="2">
        <f>AVERAGE(H3:H12)</f>
        <v>53.5</v>
      </c>
      <c r="I14" s="2">
        <f>AVERAGE(I3:I12)</f>
        <v>6.3</v>
      </c>
      <c r="L14" s="2">
        <f>AVERAGE(L3:L12)</f>
        <v>0.43696889999999999</v>
      </c>
      <c r="M14">
        <f>AVERAGE(M3:M12)</f>
        <v>0.41696889999999998</v>
      </c>
      <c r="N14" s="2"/>
      <c r="O14" s="2"/>
      <c r="P14" s="2">
        <f>AVERAGE(P3:P12)</f>
        <v>0.36526720000000001</v>
      </c>
      <c r="Q14" s="2">
        <f>AVERAGE(Q3:Q12)</f>
        <v>0.33333070000000004</v>
      </c>
      <c r="R14" s="2">
        <f>AVERAGE(R3:R12)</f>
        <v>83.6</v>
      </c>
      <c r="S14" s="2">
        <f>AVERAGE(S3:S12)</f>
        <v>5.3</v>
      </c>
    </row>
    <row r="15" spans="1:19" x14ac:dyDescent="0.25">
      <c r="A15" s="77" t="s">
        <v>30</v>
      </c>
      <c r="B15">
        <f>STDEV(B3:B12)</f>
        <v>4.3374484117457368E-2</v>
      </c>
      <c r="C15">
        <f>STDEV(C3:C12)</f>
        <v>4.3374484117456806E-2</v>
      </c>
      <c r="D15" s="2"/>
      <c r="E15" s="2"/>
      <c r="F15" s="2">
        <f>_xlfn.STDEV.P(F3:F12)</f>
        <v>2.2566378566575545E-2</v>
      </c>
      <c r="G15" s="2">
        <f>_xlfn.STDEV.P(G3:G12)</f>
        <v>4.5268486500102692E-2</v>
      </c>
      <c r="H15" s="2">
        <f>_xlfn.STDEV.P(H3:H12)</f>
        <v>9.8310731865854812</v>
      </c>
      <c r="I15" s="2">
        <f>_xlfn.STDEV.P(I3:I12)</f>
        <v>3.3181320046074116</v>
      </c>
      <c r="L15" s="2">
        <f>STDEV(L3:L12)</f>
        <v>5.2311640209740003E-2</v>
      </c>
      <c r="M15">
        <f>STDEV(M3:M12)</f>
        <v>5.2311640209740475E-2</v>
      </c>
      <c r="N15" s="2"/>
      <c r="O15" s="2"/>
      <c r="P15" s="2">
        <f>_xlfn.STDEV.P(P3:P12)</f>
        <v>2.0638289705302616E-2</v>
      </c>
      <c r="Q15" s="2">
        <f>_xlfn.STDEV.P(Q3:Q12)</f>
        <v>5.2492348730171612E-2</v>
      </c>
      <c r="R15" s="2">
        <f>_xlfn.STDEV.P(R3:R12)</f>
        <v>11.137324633860683</v>
      </c>
      <c r="S15" s="2">
        <f>_xlfn.STDEV.P(S3:S12)</f>
        <v>2.5709920264364881</v>
      </c>
    </row>
    <row r="16" spans="1:19" x14ac:dyDescent="0.25">
      <c r="A16" s="124" t="s">
        <v>31</v>
      </c>
      <c r="B16" s="76">
        <f>(B15/B14)*100</f>
        <v>11.680760707973569</v>
      </c>
      <c r="C16" s="76"/>
      <c r="D16" s="2"/>
      <c r="E16" s="2"/>
      <c r="F16" s="2"/>
      <c r="G16" s="2"/>
      <c r="H16" s="2"/>
      <c r="I16" s="2"/>
      <c r="J16" s="76"/>
      <c r="L16" s="76">
        <f>(L15/L14)*100</f>
        <v>11.971479025106822</v>
      </c>
      <c r="M16" s="76"/>
      <c r="N16" s="2"/>
      <c r="O16" s="2"/>
      <c r="P16" s="2"/>
      <c r="Q16" s="2"/>
      <c r="R16" s="2"/>
      <c r="S16" s="2"/>
    </row>
    <row r="17" spans="1:18" x14ac:dyDescent="0.25">
      <c r="A17" s="120" t="s">
        <v>20</v>
      </c>
      <c r="B17" s="2"/>
      <c r="C17" s="2"/>
      <c r="D17" s="2"/>
      <c r="E17" s="2"/>
      <c r="F17" s="2"/>
      <c r="G17" s="2"/>
      <c r="H17" s="2">
        <f>_xlfn.MODE.SNGL(H4:H13)</f>
        <v>50</v>
      </c>
      <c r="I17" s="2"/>
      <c r="J17" s="2"/>
      <c r="K17" s="2"/>
      <c r="L17" s="2"/>
      <c r="M17" s="2"/>
      <c r="N17" s="2"/>
      <c r="O17" s="2"/>
      <c r="P17" s="2"/>
      <c r="Q17" s="2"/>
      <c r="R17" s="2">
        <f>_xlfn.MODE.SNGL(R4:R13)</f>
        <v>88</v>
      </c>
    </row>
    <row r="19" spans="1:18" x14ac:dyDescent="0.25">
      <c r="A19" s="75" t="s">
        <v>19</v>
      </c>
      <c r="B19">
        <v>1</v>
      </c>
      <c r="L19">
        <v>0</v>
      </c>
    </row>
  </sheetData>
  <mergeCells count="2">
    <mergeCell ref="B1:I1"/>
    <mergeCell ref="L1:S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9E6B-2EE3-4A64-B685-D9F57D2A1E5C}">
  <dimension ref="A1:T22"/>
  <sheetViews>
    <sheetView zoomScale="115" zoomScaleNormal="115" workbookViewId="0">
      <selection activeCell="U7" sqref="U7"/>
    </sheetView>
  </sheetViews>
  <sheetFormatPr defaultColWidth="8.85546875" defaultRowHeight="15" x14ac:dyDescent="0.25"/>
  <cols>
    <col min="1" max="1" width="11.42578125" customWidth="1"/>
    <col min="2" max="2" width="10.28515625" customWidth="1"/>
    <col min="12" max="12" width="10.5703125" customWidth="1"/>
  </cols>
  <sheetData>
    <row r="1" spans="1:20" x14ac:dyDescent="0.25">
      <c r="A1" s="2"/>
      <c r="B1" s="270" t="s">
        <v>26</v>
      </c>
      <c r="C1" s="271"/>
      <c r="D1" s="271"/>
      <c r="E1" s="271"/>
      <c r="F1" s="271"/>
      <c r="G1" s="271"/>
      <c r="H1" s="271"/>
      <c r="I1" s="272"/>
      <c r="J1" s="2"/>
      <c r="K1" s="2"/>
      <c r="L1" s="267" t="s">
        <v>25</v>
      </c>
      <c r="M1" s="268"/>
      <c r="N1" s="268"/>
      <c r="O1" s="268"/>
      <c r="P1" s="268"/>
      <c r="Q1" s="268"/>
      <c r="R1" s="268"/>
      <c r="S1" s="269"/>
      <c r="T1" s="2"/>
    </row>
    <row r="2" spans="1:20" x14ac:dyDescent="0.25">
      <c r="A2" s="2"/>
      <c r="B2" s="85" t="s">
        <v>45</v>
      </c>
      <c r="C2" s="85" t="s">
        <v>56</v>
      </c>
      <c r="D2" s="86" t="s">
        <v>24</v>
      </c>
      <c r="E2" s="86" t="s">
        <v>23</v>
      </c>
      <c r="F2" s="85" t="s">
        <v>38</v>
      </c>
      <c r="G2" s="85" t="s">
        <v>59</v>
      </c>
      <c r="H2" s="85" t="s">
        <v>58</v>
      </c>
      <c r="I2" s="84" t="s">
        <v>22</v>
      </c>
      <c r="J2" s="2"/>
      <c r="K2" s="2"/>
      <c r="L2" s="85" t="s">
        <v>45</v>
      </c>
      <c r="M2" s="85" t="s">
        <v>56</v>
      </c>
      <c r="N2" s="86" t="s">
        <v>24</v>
      </c>
      <c r="O2" s="86" t="s">
        <v>23</v>
      </c>
      <c r="P2" s="85" t="s">
        <v>38</v>
      </c>
      <c r="Q2" s="85" t="s">
        <v>59</v>
      </c>
      <c r="R2" s="85" t="s">
        <v>58</v>
      </c>
      <c r="S2" s="84" t="s">
        <v>22</v>
      </c>
      <c r="T2" s="2"/>
    </row>
    <row r="3" spans="1:20" x14ac:dyDescent="0.25">
      <c r="A3" s="2"/>
      <c r="B3" s="111">
        <v>0.36127399999999998</v>
      </c>
      <c r="C3" s="82">
        <f t="shared" ref="C3:C12" si="0">B3-0.02</f>
        <v>0.34127399999999997</v>
      </c>
      <c r="D3" s="83" t="s">
        <v>17</v>
      </c>
      <c r="E3" s="83" t="s">
        <v>17</v>
      </c>
      <c r="F3" s="83">
        <v>0.34127400000000002</v>
      </c>
      <c r="G3" s="83">
        <v>0.25564100000000001</v>
      </c>
      <c r="H3" s="79">
        <f t="shared" ref="H3:H12" si="1">ROUND((B3-G3-0.02)*1000, 0)</f>
        <v>86</v>
      </c>
      <c r="I3" s="87">
        <v>2</v>
      </c>
      <c r="J3" s="2"/>
      <c r="K3" s="2"/>
      <c r="L3" s="98">
        <v>0.54934799999999995</v>
      </c>
      <c r="M3" s="82">
        <f t="shared" ref="M3:M12" si="2">L3-0.02</f>
        <v>0.52934799999999993</v>
      </c>
      <c r="N3" s="83" t="s">
        <v>17</v>
      </c>
      <c r="O3" s="83" t="s">
        <v>17</v>
      </c>
      <c r="P3" s="83">
        <v>0.32</v>
      </c>
      <c r="Q3" s="83">
        <v>0.44120900000000002</v>
      </c>
      <c r="R3" s="79">
        <f t="shared" ref="R3:R12" si="3">ROUND((L3-Q3-0.02)*1000, 0)</f>
        <v>88</v>
      </c>
      <c r="S3" s="87">
        <v>2</v>
      </c>
      <c r="T3" s="2"/>
    </row>
    <row r="4" spans="1:20" x14ac:dyDescent="0.25">
      <c r="A4" s="2"/>
      <c r="B4" s="108">
        <v>0.34961599999999998</v>
      </c>
      <c r="C4">
        <f t="shared" si="0"/>
        <v>0.32961599999999996</v>
      </c>
      <c r="D4" s="2">
        <f t="shared" ref="D4:D12" si="4">ROUND((ABS(C4-C3))*1000, 0)</f>
        <v>12</v>
      </c>
      <c r="E4" s="2">
        <f t="shared" ref="E4:E12" si="5">ROUND((ABS(I4-I3)), 0)</f>
        <v>1</v>
      </c>
      <c r="F4" s="2">
        <v>0.32961600000000002</v>
      </c>
      <c r="G4" s="2">
        <v>0.25568200000000002</v>
      </c>
      <c r="H4" s="79">
        <f t="shared" si="1"/>
        <v>74</v>
      </c>
      <c r="I4" s="102">
        <v>3</v>
      </c>
      <c r="J4" s="2"/>
      <c r="K4" s="2"/>
      <c r="L4" s="97">
        <v>0.36116999999999999</v>
      </c>
      <c r="M4">
        <f t="shared" si="2"/>
        <v>0.34116999999999997</v>
      </c>
      <c r="N4" s="2">
        <f t="shared" ref="N4:N12" si="6">ROUND((ABS(M4-M3))*1000, 0)</f>
        <v>188</v>
      </c>
      <c r="O4" s="2">
        <f t="shared" ref="O4:O12" si="7">ROUND((ABS(S4-S3)), 0)</f>
        <v>7</v>
      </c>
      <c r="P4" s="2">
        <v>0.34116999999999997</v>
      </c>
      <c r="Q4" s="2">
        <v>0.25569900000000001</v>
      </c>
      <c r="R4" s="79">
        <f t="shared" si="3"/>
        <v>85</v>
      </c>
      <c r="S4" s="102">
        <v>9</v>
      </c>
      <c r="T4" s="2"/>
    </row>
    <row r="5" spans="1:20" x14ac:dyDescent="0.25">
      <c r="A5" s="2"/>
      <c r="B5" s="108">
        <v>0.33793099999999998</v>
      </c>
      <c r="C5">
        <f t="shared" si="0"/>
        <v>0.31793099999999996</v>
      </c>
      <c r="D5" s="2">
        <f t="shared" si="4"/>
        <v>12</v>
      </c>
      <c r="E5" s="2">
        <f t="shared" si="5"/>
        <v>6</v>
      </c>
      <c r="F5" s="2">
        <v>0.31793100000000002</v>
      </c>
      <c r="G5" s="2">
        <v>0.24404200000000001</v>
      </c>
      <c r="H5" s="79">
        <f t="shared" si="1"/>
        <v>74</v>
      </c>
      <c r="I5" s="102">
        <v>9</v>
      </c>
      <c r="J5" s="2"/>
      <c r="K5" s="2"/>
      <c r="L5" s="97">
        <v>0.36382599999999998</v>
      </c>
      <c r="M5">
        <f t="shared" si="2"/>
        <v>0.34382599999999996</v>
      </c>
      <c r="N5" s="2">
        <f t="shared" si="6"/>
        <v>3</v>
      </c>
      <c r="O5" s="2">
        <f t="shared" si="7"/>
        <v>2</v>
      </c>
      <c r="P5" s="2">
        <v>0.34382600000000002</v>
      </c>
      <c r="Q5" s="2">
        <v>0.26829599999999998</v>
      </c>
      <c r="R5" s="79">
        <f t="shared" si="3"/>
        <v>76</v>
      </c>
      <c r="S5" s="102">
        <v>7</v>
      </c>
      <c r="T5" s="2"/>
    </row>
    <row r="6" spans="1:20" x14ac:dyDescent="0.25">
      <c r="A6" s="2"/>
      <c r="B6" s="108">
        <v>0.32554100000000002</v>
      </c>
      <c r="C6">
        <f t="shared" si="0"/>
        <v>0.30554100000000001</v>
      </c>
      <c r="D6" s="2">
        <f t="shared" si="4"/>
        <v>12</v>
      </c>
      <c r="E6" s="2">
        <f t="shared" si="5"/>
        <v>3</v>
      </c>
      <c r="F6" s="2">
        <v>0.30554100000000001</v>
      </c>
      <c r="G6" s="2">
        <v>0.25591000000000003</v>
      </c>
      <c r="H6" s="79">
        <f t="shared" si="1"/>
        <v>50</v>
      </c>
      <c r="I6" s="102">
        <v>6</v>
      </c>
      <c r="J6" s="2"/>
      <c r="K6" s="2"/>
      <c r="L6" s="97">
        <v>0.41123500000000002</v>
      </c>
      <c r="M6">
        <f t="shared" si="2"/>
        <v>0.391235</v>
      </c>
      <c r="N6" s="2">
        <f t="shared" si="6"/>
        <v>47</v>
      </c>
      <c r="O6" s="2">
        <f t="shared" si="7"/>
        <v>5</v>
      </c>
      <c r="P6" s="2">
        <v>0.36691299999999999</v>
      </c>
      <c r="Q6" s="2">
        <v>0.30576700000000001</v>
      </c>
      <c r="R6" s="79">
        <f t="shared" si="3"/>
        <v>85</v>
      </c>
      <c r="S6" s="102">
        <v>2</v>
      </c>
      <c r="T6" s="2"/>
    </row>
    <row r="7" spans="1:20" x14ac:dyDescent="0.25">
      <c r="A7" s="2"/>
      <c r="B7" s="108">
        <v>0.43550800000000001</v>
      </c>
      <c r="C7">
        <f t="shared" si="0"/>
        <v>0.41550799999999999</v>
      </c>
      <c r="D7" s="2">
        <f t="shared" si="4"/>
        <v>110</v>
      </c>
      <c r="E7" s="2">
        <f t="shared" si="5"/>
        <v>4</v>
      </c>
      <c r="F7" s="2">
        <v>0.34777000000000002</v>
      </c>
      <c r="G7" s="2">
        <v>0.37990299999999999</v>
      </c>
      <c r="H7" s="79">
        <f t="shared" si="1"/>
        <v>36</v>
      </c>
      <c r="I7" s="102">
        <v>2</v>
      </c>
      <c r="J7" s="2"/>
      <c r="K7" s="2"/>
      <c r="L7" s="97">
        <v>0.41102699999999998</v>
      </c>
      <c r="M7">
        <f t="shared" si="2"/>
        <v>0.39102699999999996</v>
      </c>
      <c r="N7" s="2">
        <f t="shared" si="6"/>
        <v>0</v>
      </c>
      <c r="O7" s="2">
        <f t="shared" si="7"/>
        <v>1</v>
      </c>
      <c r="P7" s="2">
        <v>0.37845699999999999</v>
      </c>
      <c r="Q7" s="2">
        <v>0.30567299999999997</v>
      </c>
      <c r="R7" s="79">
        <f t="shared" si="3"/>
        <v>85</v>
      </c>
      <c r="S7" s="102">
        <v>3</v>
      </c>
      <c r="T7" s="2"/>
    </row>
    <row r="8" spans="1:20" x14ac:dyDescent="0.25">
      <c r="A8" s="2"/>
      <c r="B8" s="108">
        <v>0.349632</v>
      </c>
      <c r="C8">
        <f t="shared" si="0"/>
        <v>0.32963199999999998</v>
      </c>
      <c r="D8" s="2">
        <f t="shared" si="4"/>
        <v>86</v>
      </c>
      <c r="E8" s="2">
        <f t="shared" si="5"/>
        <v>9</v>
      </c>
      <c r="F8" s="2">
        <v>0.32963199999999998</v>
      </c>
      <c r="G8" s="2">
        <v>0.25573499999999999</v>
      </c>
      <c r="H8" s="79">
        <f t="shared" si="1"/>
        <v>74</v>
      </c>
      <c r="I8" s="102">
        <v>11</v>
      </c>
      <c r="J8" s="2"/>
      <c r="K8" s="2"/>
      <c r="L8" s="97">
        <v>0.37544699999999998</v>
      </c>
      <c r="M8">
        <f t="shared" si="2"/>
        <v>0.35544699999999996</v>
      </c>
      <c r="N8" s="2">
        <f t="shared" si="6"/>
        <v>36</v>
      </c>
      <c r="O8" s="2">
        <f t="shared" si="7"/>
        <v>0</v>
      </c>
      <c r="P8" s="2">
        <v>0.35544700000000001</v>
      </c>
      <c r="Q8" s="2">
        <v>0.25572699999999998</v>
      </c>
      <c r="R8" s="79">
        <f t="shared" si="3"/>
        <v>100</v>
      </c>
      <c r="S8" s="102">
        <v>3</v>
      </c>
      <c r="T8" s="2"/>
    </row>
    <row r="9" spans="1:20" x14ac:dyDescent="0.25">
      <c r="A9" s="2"/>
      <c r="B9" s="108">
        <v>0.36131200000000002</v>
      </c>
      <c r="C9">
        <f t="shared" si="0"/>
        <v>0.341312</v>
      </c>
      <c r="D9" s="2">
        <f t="shared" si="4"/>
        <v>12</v>
      </c>
      <c r="E9" s="2">
        <f t="shared" si="5"/>
        <v>5</v>
      </c>
      <c r="F9" s="2">
        <v>0.341312</v>
      </c>
      <c r="G9" s="2">
        <v>0.27999099999999999</v>
      </c>
      <c r="H9" s="79">
        <f t="shared" si="1"/>
        <v>61</v>
      </c>
      <c r="I9" s="102">
        <v>6</v>
      </c>
      <c r="J9" s="2"/>
      <c r="K9" s="2"/>
      <c r="L9" s="97">
        <v>0.37385299999999999</v>
      </c>
      <c r="M9">
        <f t="shared" si="2"/>
        <v>0.35385299999999997</v>
      </c>
      <c r="N9" s="2">
        <f t="shared" si="6"/>
        <v>2</v>
      </c>
      <c r="O9" s="2">
        <f t="shared" si="7"/>
        <v>8</v>
      </c>
      <c r="P9" s="2">
        <v>0.35385299999999997</v>
      </c>
      <c r="Q9" s="2">
        <v>0.27991700000000003</v>
      </c>
      <c r="R9" s="79">
        <f t="shared" si="3"/>
        <v>74</v>
      </c>
      <c r="S9" s="102">
        <v>11</v>
      </c>
      <c r="T9" s="2"/>
    </row>
    <row r="10" spans="1:20" x14ac:dyDescent="0.25">
      <c r="A10" s="2"/>
      <c r="B10" s="108">
        <v>0.37532700000000002</v>
      </c>
      <c r="C10">
        <f t="shared" si="0"/>
        <v>0.355327</v>
      </c>
      <c r="D10" s="2">
        <f t="shared" si="4"/>
        <v>14</v>
      </c>
      <c r="E10" s="2">
        <f t="shared" si="5"/>
        <v>4</v>
      </c>
      <c r="F10" s="2">
        <v>0.355327</v>
      </c>
      <c r="G10" s="2">
        <v>0.30562</v>
      </c>
      <c r="H10" s="79">
        <f t="shared" si="1"/>
        <v>50</v>
      </c>
      <c r="I10" s="102">
        <v>10</v>
      </c>
      <c r="J10" s="2"/>
      <c r="K10" s="2"/>
      <c r="L10" s="97">
        <v>0.51119000000000003</v>
      </c>
      <c r="M10">
        <f t="shared" si="2"/>
        <v>0.49119000000000002</v>
      </c>
      <c r="N10" s="2">
        <f t="shared" si="6"/>
        <v>137</v>
      </c>
      <c r="O10" s="2">
        <f t="shared" si="7"/>
        <v>9</v>
      </c>
      <c r="P10" s="2">
        <v>0.37192599999999998</v>
      </c>
      <c r="Q10" s="2">
        <v>0.455704</v>
      </c>
      <c r="R10" s="79">
        <f t="shared" si="3"/>
        <v>35</v>
      </c>
      <c r="S10" s="102">
        <v>2</v>
      </c>
      <c r="T10" s="2"/>
    </row>
    <row r="11" spans="1:20" x14ac:dyDescent="0.25">
      <c r="A11" s="2"/>
      <c r="B11" s="108">
        <v>0.41377399999999998</v>
      </c>
      <c r="C11">
        <f t="shared" si="0"/>
        <v>0.39377399999999996</v>
      </c>
      <c r="D11" s="2">
        <f t="shared" si="4"/>
        <v>38</v>
      </c>
      <c r="E11" s="2">
        <f t="shared" si="5"/>
        <v>0</v>
      </c>
      <c r="F11" s="2">
        <v>0.372664</v>
      </c>
      <c r="G11" s="2">
        <v>0.32993299999999998</v>
      </c>
      <c r="H11" s="79">
        <f t="shared" si="1"/>
        <v>64</v>
      </c>
      <c r="I11" s="102">
        <v>10</v>
      </c>
      <c r="J11" s="2"/>
      <c r="K11" s="2"/>
      <c r="L11" s="97">
        <v>0.449681</v>
      </c>
      <c r="M11">
        <f t="shared" si="2"/>
        <v>0.42968099999999998</v>
      </c>
      <c r="N11" s="2">
        <f t="shared" si="6"/>
        <v>62</v>
      </c>
      <c r="O11" s="2">
        <f t="shared" si="7"/>
        <v>4</v>
      </c>
      <c r="P11" s="2">
        <v>0.380963</v>
      </c>
      <c r="Q11" s="2">
        <v>0.31836900000000001</v>
      </c>
      <c r="R11" s="79">
        <f t="shared" si="3"/>
        <v>111</v>
      </c>
      <c r="S11" s="102">
        <v>6</v>
      </c>
      <c r="T11" s="2"/>
    </row>
    <row r="12" spans="1:20" x14ac:dyDescent="0.25">
      <c r="A12" s="2"/>
      <c r="B12" s="105">
        <v>0.37545499999999998</v>
      </c>
      <c r="C12" s="80">
        <f t="shared" si="0"/>
        <v>0.35545499999999997</v>
      </c>
      <c r="D12" s="81">
        <f t="shared" si="4"/>
        <v>38</v>
      </c>
      <c r="E12" s="81">
        <f t="shared" si="5"/>
        <v>6</v>
      </c>
      <c r="F12" s="81">
        <v>0.35545500000000002</v>
      </c>
      <c r="G12" s="81">
        <v>0.25573200000000001</v>
      </c>
      <c r="H12" s="79">
        <f t="shared" si="1"/>
        <v>100</v>
      </c>
      <c r="I12" s="100">
        <v>4</v>
      </c>
      <c r="J12" s="2"/>
      <c r="K12" s="2"/>
      <c r="L12" s="96">
        <v>0.41386200000000001</v>
      </c>
      <c r="M12" s="80">
        <f t="shared" si="2"/>
        <v>0.39386199999999999</v>
      </c>
      <c r="N12" s="81">
        <f t="shared" si="6"/>
        <v>36</v>
      </c>
      <c r="O12" s="81">
        <f t="shared" si="7"/>
        <v>3</v>
      </c>
      <c r="P12" s="81">
        <v>0.38548199999999999</v>
      </c>
      <c r="Q12" s="81">
        <v>0.329872</v>
      </c>
      <c r="R12" s="79">
        <f t="shared" si="3"/>
        <v>64</v>
      </c>
      <c r="S12" s="100">
        <v>3</v>
      </c>
      <c r="T12" s="2"/>
    </row>
    <row r="13" spans="1:20" x14ac:dyDescent="0.25">
      <c r="A13" s="120"/>
      <c r="B13" s="2"/>
      <c r="C13" s="2"/>
      <c r="D13" s="2"/>
      <c r="E13" s="2"/>
      <c r="F13" s="2"/>
      <c r="G13" s="2"/>
      <c r="H13" s="2"/>
      <c r="I13" s="2"/>
      <c r="J13" s="2"/>
      <c r="K13" s="2"/>
      <c r="L13" s="2"/>
      <c r="M13" s="2"/>
      <c r="N13" s="2"/>
      <c r="O13" s="2"/>
      <c r="P13" s="2"/>
      <c r="Q13" s="2"/>
      <c r="R13" s="2"/>
      <c r="S13" s="2"/>
      <c r="T13" s="2"/>
    </row>
    <row r="14" spans="1:20" x14ac:dyDescent="0.25">
      <c r="A14" s="75" t="s">
        <v>21</v>
      </c>
      <c r="B14">
        <f>AVERAGE(B3:B12)</f>
        <v>0.368537</v>
      </c>
      <c r="C14">
        <f>AVERAGE(C3:C12)</f>
        <v>0.34853699999999999</v>
      </c>
      <c r="D14" s="2"/>
      <c r="E14" s="2"/>
      <c r="F14" s="2">
        <f>AVERAGE(F3:F12)</f>
        <v>0.33965220000000002</v>
      </c>
      <c r="G14" s="2">
        <f>AVERAGE(G3:G12)</f>
        <v>0.28181889999999998</v>
      </c>
      <c r="H14" s="2">
        <f>AVERAGE(H3:H12)</f>
        <v>66.900000000000006</v>
      </c>
      <c r="I14" s="2">
        <f>AVERAGE(I3:I12)</f>
        <v>6.3</v>
      </c>
      <c r="J14" s="2"/>
      <c r="K14" s="2"/>
      <c r="L14" s="2">
        <f>AVERAGE(L3:L12)</f>
        <v>0.42206390000000005</v>
      </c>
      <c r="M14">
        <f>AVERAGE(M3:M12)</f>
        <v>0.40206390000000003</v>
      </c>
      <c r="N14" s="2"/>
      <c r="O14" s="2"/>
      <c r="P14" s="2">
        <f>AVERAGE(P3:P12)</f>
        <v>0.35980369999999995</v>
      </c>
      <c r="Q14" s="2">
        <f>AVERAGE(Q3:Q12)</f>
        <v>0.3216233</v>
      </c>
      <c r="R14" s="2">
        <f>AVERAGE(R3:R12)</f>
        <v>80.3</v>
      </c>
      <c r="S14" s="2">
        <f>AVERAGE(S3:S12)</f>
        <v>4.8</v>
      </c>
      <c r="T14" s="2"/>
    </row>
    <row r="15" spans="1:20" x14ac:dyDescent="0.25">
      <c r="A15" s="77" t="s">
        <v>30</v>
      </c>
      <c r="B15">
        <f>STDEV(B3:B12)</f>
        <v>3.3716468356642042E-2</v>
      </c>
      <c r="C15">
        <f>STDEV(C3:C12)</f>
        <v>3.3716468356642042E-2</v>
      </c>
      <c r="D15" s="2"/>
      <c r="E15" s="2"/>
      <c r="F15" s="2">
        <f>_xlfn.STDEV.P(F3:F12)</f>
        <v>1.8689582241452053E-2</v>
      </c>
      <c r="G15" s="2">
        <f>_xlfn.STDEV.P(G3:G12)</f>
        <v>4.1632886429960533E-2</v>
      </c>
      <c r="H15" s="2">
        <f>_xlfn.STDEV.P(H3:H12)</f>
        <v>17.835077796297945</v>
      </c>
      <c r="I15" s="2">
        <f>_xlfn.STDEV.P(I3:I12)</f>
        <v>3.3181320046074116</v>
      </c>
      <c r="J15" s="2"/>
      <c r="K15" s="2"/>
      <c r="L15" s="2">
        <f>STDEV(L3:L12)</f>
        <v>6.3953892875084101E-2</v>
      </c>
      <c r="M15">
        <f>STDEV(M3:M12)</f>
        <v>6.3953892875084489E-2</v>
      </c>
      <c r="N15" s="2"/>
      <c r="O15" s="2"/>
      <c r="P15" s="2">
        <f>_xlfn.STDEV.P(P3:P12)</f>
        <v>1.973260460278875E-2</v>
      </c>
      <c r="Q15" s="2">
        <f>_xlfn.STDEV.P(Q3:Q12)</f>
        <v>6.7922302424240785E-2</v>
      </c>
      <c r="R15" s="2">
        <f>_xlfn.STDEV.P(R3:R12)</f>
        <v>19.575750304905302</v>
      </c>
      <c r="S15" s="2">
        <f>_xlfn.STDEV.P(S3:S12)</f>
        <v>3.0919249667480613</v>
      </c>
      <c r="T15" s="2"/>
    </row>
    <row r="16" spans="1:20" x14ac:dyDescent="0.25">
      <c r="A16" s="124" t="s">
        <v>31</v>
      </c>
      <c r="B16" s="76">
        <f>(B15/B14)*100</f>
        <v>9.1487336024990817</v>
      </c>
      <c r="C16" s="76"/>
      <c r="D16" s="2"/>
      <c r="E16" s="2"/>
      <c r="F16" s="2"/>
      <c r="G16" s="2"/>
      <c r="H16" s="2"/>
      <c r="I16" s="2"/>
      <c r="J16" s="76"/>
      <c r="L16" s="76">
        <f>(L15/L14)*100</f>
        <v>15.152656475733671</v>
      </c>
      <c r="M16" s="76"/>
      <c r="N16" s="2"/>
      <c r="O16" s="2"/>
      <c r="P16" s="2"/>
      <c r="Q16" s="2"/>
      <c r="R16" s="2"/>
      <c r="S16" s="2"/>
      <c r="T16" s="2"/>
    </row>
    <row r="17" spans="1:20" x14ac:dyDescent="0.25">
      <c r="A17" s="120" t="s">
        <v>20</v>
      </c>
      <c r="B17" s="2"/>
      <c r="C17" s="2"/>
      <c r="D17" s="2"/>
      <c r="E17" s="2"/>
      <c r="F17" s="2"/>
      <c r="G17" s="2"/>
      <c r="H17" s="2">
        <f>_xlfn.MODE.SNGL(H4:H13)</f>
        <v>74</v>
      </c>
      <c r="I17" s="2"/>
      <c r="J17" s="2"/>
      <c r="K17" s="2"/>
      <c r="L17" s="2"/>
      <c r="M17" s="2"/>
      <c r="N17" s="2"/>
      <c r="O17" s="2"/>
      <c r="P17" s="2"/>
      <c r="Q17" s="2"/>
      <c r="R17" s="2">
        <f>_xlfn.MODE.SNGL(R4:R13)</f>
        <v>85</v>
      </c>
      <c r="S17" s="2"/>
      <c r="T17" s="2"/>
    </row>
    <row r="18" spans="1:20" x14ac:dyDescent="0.25">
      <c r="S18" s="2"/>
      <c r="T18" s="2"/>
    </row>
    <row r="19" spans="1:20" x14ac:dyDescent="0.25">
      <c r="A19" s="120" t="s">
        <v>19</v>
      </c>
      <c r="B19" s="2">
        <v>1</v>
      </c>
      <c r="C19" s="2"/>
      <c r="D19" s="2"/>
      <c r="E19" s="2"/>
      <c r="F19" s="2"/>
      <c r="G19" s="2"/>
      <c r="H19" s="2"/>
      <c r="I19" s="2"/>
      <c r="J19" s="2"/>
      <c r="K19" s="2"/>
      <c r="L19" s="2">
        <v>0</v>
      </c>
      <c r="M19" s="2"/>
      <c r="N19" s="2"/>
      <c r="O19" s="2"/>
      <c r="P19" s="2"/>
      <c r="Q19" s="2"/>
      <c r="R19" s="2"/>
      <c r="S19" s="2"/>
      <c r="T19" s="2"/>
    </row>
    <row r="20" spans="1:20" x14ac:dyDescent="0.25">
      <c r="A20" s="2"/>
      <c r="B20" s="2"/>
      <c r="C20" s="2"/>
      <c r="D20" s="2"/>
      <c r="E20" s="2"/>
      <c r="F20" s="2"/>
      <c r="G20" s="2"/>
      <c r="H20" s="2"/>
      <c r="I20" s="2"/>
      <c r="J20" s="2"/>
      <c r="K20" s="2"/>
      <c r="L20" s="2"/>
      <c r="M20" s="2"/>
      <c r="N20" s="2"/>
      <c r="O20" s="2"/>
      <c r="P20" s="2"/>
      <c r="Q20" s="2"/>
      <c r="R20" s="2"/>
      <c r="S20" s="2"/>
      <c r="T20" s="2"/>
    </row>
    <row r="21" spans="1:20" x14ac:dyDescent="0.25">
      <c r="A21" s="2"/>
      <c r="B21" s="2"/>
      <c r="C21" s="2"/>
      <c r="D21" s="2"/>
      <c r="E21" s="2"/>
      <c r="F21" s="2"/>
      <c r="G21" s="2"/>
      <c r="H21" s="2"/>
      <c r="I21" s="2"/>
      <c r="J21" s="2"/>
      <c r="K21" s="2"/>
      <c r="L21" s="2"/>
      <c r="M21" s="2"/>
      <c r="N21" s="2"/>
      <c r="O21" s="2"/>
      <c r="P21" s="2"/>
      <c r="Q21" s="2"/>
      <c r="R21" s="2"/>
      <c r="S21" s="2"/>
      <c r="T21" s="2"/>
    </row>
    <row r="22" spans="1:20" x14ac:dyDescent="0.25">
      <c r="A22" s="2"/>
      <c r="B22" s="2"/>
      <c r="C22" s="2"/>
      <c r="D22" s="2"/>
      <c r="E22" s="2"/>
      <c r="F22" s="2"/>
      <c r="G22" s="2"/>
      <c r="H22" s="2"/>
      <c r="I22" s="2"/>
      <c r="J22" s="2"/>
      <c r="K22" s="2"/>
      <c r="L22" s="2"/>
      <c r="M22" s="2"/>
      <c r="N22" s="2"/>
      <c r="O22" s="2"/>
      <c r="P22" s="2"/>
      <c r="Q22" s="2"/>
      <c r="R22" s="2"/>
    </row>
  </sheetData>
  <mergeCells count="2">
    <mergeCell ref="B1:I1"/>
    <mergeCell ref="L1:S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A0FD6A-EC06-4854-A50B-68C7B9786E1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Comparing RT</vt:lpstr>
      <vt:lpstr>Hypothesis</vt:lpstr>
      <vt:lpstr>experimental CCI</vt:lpstr>
      <vt:lpstr>control</vt:lpstr>
      <vt:lpstr>consistency</vt:lpstr>
      <vt:lpstr>Comparing with CCI</vt:lpstr>
      <vt:lpstr>A_day 1</vt:lpstr>
      <vt:lpstr>A_day 2</vt:lpstr>
      <vt:lpstr>A_day 3</vt:lpstr>
      <vt:lpstr>A_day 4</vt:lpstr>
      <vt:lpstr>A_day 5</vt:lpstr>
      <vt:lpstr>B_day 1</vt:lpstr>
      <vt:lpstr>B_day 2</vt:lpstr>
      <vt:lpstr>B_day 3</vt:lpstr>
      <vt:lpstr>B_day 4</vt:lpstr>
      <vt:lpstr>B_day 5</vt:lpstr>
      <vt:lpstr>C_day 1</vt:lpstr>
      <vt:lpstr>C_day 2</vt:lpstr>
      <vt:lpstr>C_day 3</vt:lpstr>
      <vt:lpstr>C_day 4</vt:lpstr>
      <vt:lpstr>C_day 5</vt:lpstr>
      <vt:lpstr>D_day 1</vt:lpstr>
      <vt:lpstr>D_day 3</vt:lpstr>
      <vt:lpstr>D_day 5</vt:lpstr>
      <vt:lpstr>E_day 1</vt:lpstr>
      <vt:lpstr>E_day 3</vt:lpstr>
      <vt:lpstr>E_day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Teodor Akov</dc:creator>
  <cp:keywords/>
  <dc:description/>
  <cp:lastModifiedBy>Teodor Akov</cp:lastModifiedBy>
  <cp:revision/>
  <cp:lastPrinted>2025-07-07T05:27:31Z</cp:lastPrinted>
  <dcterms:created xsi:type="dcterms:W3CDTF">2025-04-01T10:32:52Z</dcterms:created>
  <dcterms:modified xsi:type="dcterms:W3CDTF">2025-07-11T08:06:28Z</dcterms:modified>
  <cp:category/>
  <cp:contentStatus/>
</cp:coreProperties>
</file>